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20" windowHeight="8985" activeTab="0"/>
  </bookViews>
  <sheets>
    <sheet name="第22表 (Ｒ2)" sheetId="1" r:id="rId1"/>
  </sheets>
  <definedNames>
    <definedName name="_xlnm.Print_Area" localSheetId="0">'第22表 (Ｒ2)'!$A$1:$AM$110</definedName>
  </definedNames>
  <calcPr fullCalcOnLoad="1"/>
</workbook>
</file>

<file path=xl/sharedStrings.xml><?xml version="1.0" encoding="utf-8"?>
<sst xmlns="http://schemas.openxmlformats.org/spreadsheetml/2006/main" count="203" uniqueCount="38">
  <si>
    <t>-</t>
  </si>
  <si>
    <t>第22表　常住地による従業・通学市区町村別15歳以上就業者数及び15歳以上　　　通学者数　-地区別-</t>
  </si>
  <si>
    <t>地区</t>
  </si>
  <si>
    <t>(別掲)</t>
  </si>
  <si>
    <t>常住地による</t>
  </si>
  <si>
    <t>総数</t>
  </si>
  <si>
    <t>15歳以上就業者</t>
  </si>
  <si>
    <t>15歳以上通学者</t>
  </si>
  <si>
    <t>15歳未満通学者</t>
  </si>
  <si>
    <t>従業・通学市区町村</t>
  </si>
  <si>
    <t>を含む通学者</t>
  </si>
  <si>
    <t>人</t>
  </si>
  <si>
    <t>総　　　　　数1)</t>
  </si>
  <si>
    <t>富士根地区　1)</t>
  </si>
  <si>
    <t>自市区町村で従業・通学</t>
  </si>
  <si>
    <t>自宅</t>
  </si>
  <si>
    <t>自宅外</t>
  </si>
  <si>
    <t>他市区町村で従業・通学　2)</t>
  </si>
  <si>
    <t>県内</t>
  </si>
  <si>
    <t>富士市</t>
  </si>
  <si>
    <t>沼津市</t>
  </si>
  <si>
    <t>三島市</t>
  </si>
  <si>
    <t>静岡市</t>
  </si>
  <si>
    <t>その他</t>
  </si>
  <si>
    <t>県外</t>
  </si>
  <si>
    <t>神奈川県</t>
  </si>
  <si>
    <t>山梨県</t>
  </si>
  <si>
    <t>東京都</t>
  </si>
  <si>
    <t>愛知県</t>
  </si>
  <si>
    <t>旧富士宮地区　1)</t>
  </si>
  <si>
    <t>北山地区　1)</t>
  </si>
  <si>
    <t>注：1)には従業地・通学地「不詳」を含む。</t>
  </si>
  <si>
    <t>　  2)には他市区町村に従業・通学で、従業地・通学地「不詳」を含む。</t>
  </si>
  <si>
    <t>第22表　常住地による従業・通学市区町村別15歳以上就業者数及び15歳以上　　　通学者数　-地区別-　（つづき）</t>
  </si>
  <si>
    <t>上野地区　　1)</t>
  </si>
  <si>
    <t>白糸地区　1)</t>
  </si>
  <si>
    <t>上井出地区　1)</t>
  </si>
  <si>
    <t>芝川地区　1)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</si>
</sst>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#,##0_);[Red]\(#,##0\)"/>
    <numFmt numFmtId="179" formatCode="#,##0.0"/>
    <numFmt numFmtId="180" formatCode="\-"/>
    <numFmt numFmtId="181" formatCode="0.00_ ;[Red]\-0.00\ "/>
    <numFmt numFmtId="182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Alignment="1">
      <alignment horizontal="distributed"/>
    </xf>
    <xf numFmtId="0" fontId="2" fillId="0" borderId="14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38" fontId="2" fillId="0" borderId="0" xfId="51" applyFont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15" xfId="0" applyFont="1" applyFill="1" applyBorder="1" applyAlignment="1">
      <alignment/>
    </xf>
    <xf numFmtId="38" fontId="2" fillId="0" borderId="0" xfId="51" applyFont="1" applyFill="1" applyBorder="1" applyAlignment="1">
      <alignment/>
    </xf>
    <xf numFmtId="0" fontId="2" fillId="0" borderId="12" xfId="0" applyFont="1" applyFill="1" applyBorder="1" applyAlignment="1">
      <alignment/>
    </xf>
    <xf numFmtId="38" fontId="2" fillId="0" borderId="0" xfId="51" applyFont="1" applyFill="1" applyAlignment="1">
      <alignment/>
    </xf>
    <xf numFmtId="0" fontId="2" fillId="0" borderId="0" xfId="0" applyFont="1" applyFill="1" applyAlignment="1">
      <alignment horizontal="distributed"/>
    </xf>
    <xf numFmtId="3" fontId="2" fillId="0" borderId="0" xfId="0" applyNumberFormat="1" applyFont="1" applyFill="1" applyAlignment="1">
      <alignment/>
    </xf>
    <xf numFmtId="180" fontId="2" fillId="0" borderId="0" xfId="51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178" fontId="2" fillId="0" borderId="0" xfId="0" applyNumberFormat="1" applyFont="1" applyFill="1" applyAlignment="1">
      <alignment/>
    </xf>
    <xf numFmtId="180" fontId="2" fillId="0" borderId="0" xfId="51" applyNumberFormat="1" applyFont="1" applyFill="1" applyAlignment="1">
      <alignment/>
    </xf>
    <xf numFmtId="0" fontId="2" fillId="0" borderId="0" xfId="51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1" fontId="2" fillId="0" borderId="12" xfId="0" applyNumberFormat="1" applyFont="1" applyFill="1" applyBorder="1" applyAlignment="1">
      <alignment/>
    </xf>
    <xf numFmtId="41" fontId="2" fillId="0" borderId="0" xfId="0" applyNumberFormat="1" applyFont="1" applyFill="1" applyAlignment="1">
      <alignment/>
    </xf>
    <xf numFmtId="41" fontId="2" fillId="0" borderId="15" xfId="0" applyNumberFormat="1" applyFont="1" applyFill="1" applyBorder="1" applyAlignment="1">
      <alignment/>
    </xf>
    <xf numFmtId="0" fontId="2" fillId="0" borderId="0" xfId="51" applyNumberFormat="1" applyFont="1" applyFill="1" applyBorder="1" applyAlignment="1">
      <alignment/>
    </xf>
    <xf numFmtId="41" fontId="2" fillId="0" borderId="0" xfId="51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38" fontId="2" fillId="0" borderId="13" xfId="51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38" fontId="2" fillId="0" borderId="19" xfId="51" applyFont="1" applyFill="1" applyBorder="1" applyAlignment="1">
      <alignment horizontal="right"/>
    </xf>
    <xf numFmtId="0" fontId="2" fillId="0" borderId="20" xfId="0" applyFont="1" applyFill="1" applyBorder="1" applyAlignment="1">
      <alignment/>
    </xf>
    <xf numFmtId="0" fontId="2" fillId="0" borderId="0" xfId="51" applyNumberFormat="1" applyFont="1" applyFill="1" applyAlignment="1">
      <alignment/>
    </xf>
    <xf numFmtId="180" fontId="2" fillId="0" borderId="0" xfId="51" applyNumberFormat="1" applyFont="1" applyFill="1" applyBorder="1" applyAlignment="1">
      <alignment/>
    </xf>
    <xf numFmtId="38" fontId="2" fillId="0" borderId="0" xfId="51" applyFont="1" applyFill="1" applyBorder="1" applyAlignment="1">
      <alignment horizontal="right"/>
    </xf>
    <xf numFmtId="0" fontId="2" fillId="0" borderId="0" xfId="51" applyNumberFormat="1" applyFont="1" applyFill="1" applyAlignment="1">
      <alignment horizontal="right"/>
    </xf>
    <xf numFmtId="38" fontId="2" fillId="0" borderId="12" xfId="51" applyFont="1" applyFill="1" applyBorder="1" applyAlignment="1">
      <alignment horizontal="right"/>
    </xf>
    <xf numFmtId="38" fontId="2" fillId="0" borderId="0" xfId="51" applyFont="1" applyFill="1" applyAlignment="1">
      <alignment horizontal="right"/>
    </xf>
    <xf numFmtId="38" fontId="2" fillId="0" borderId="15" xfId="51" applyFont="1" applyFill="1" applyBorder="1" applyAlignment="1">
      <alignment horizontal="right"/>
    </xf>
    <xf numFmtId="180" fontId="2" fillId="0" borderId="0" xfId="51" applyNumberFormat="1" applyFont="1" applyFill="1" applyAlignment="1">
      <alignment horizontal="right"/>
    </xf>
    <xf numFmtId="38" fontId="2" fillId="0" borderId="0" xfId="51" applyFont="1" applyBorder="1" applyAlignment="1">
      <alignment/>
    </xf>
    <xf numFmtId="0" fontId="2" fillId="0" borderId="21" xfId="0" applyFont="1" applyBorder="1" applyAlignment="1">
      <alignment/>
    </xf>
    <xf numFmtId="38" fontId="2" fillId="0" borderId="13" xfId="5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Fill="1" applyAlignment="1">
      <alignment horizontal="distributed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shrinkToFit="1"/>
    </xf>
    <xf numFmtId="0" fontId="0" fillId="0" borderId="12" xfId="0" applyFont="1" applyFill="1" applyBorder="1" applyAlignment="1">
      <alignment shrinkToFit="1"/>
    </xf>
    <xf numFmtId="0" fontId="2" fillId="0" borderId="10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shrinkToFit="1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P110"/>
  <sheetViews>
    <sheetView tabSelected="1" view="pageBreakPreview" zoomScaleSheetLayoutView="100" zoomScalePageLayoutView="0" workbookViewId="0" topLeftCell="A1">
      <selection activeCell="B3" sqref="B3:E3"/>
    </sheetView>
  </sheetViews>
  <sheetFormatPr defaultColWidth="9.00390625" defaultRowHeight="13.5"/>
  <cols>
    <col min="1" max="1" width="1.75390625" style="0" customWidth="1"/>
    <col min="2" max="2" width="1.875" style="0" customWidth="1"/>
    <col min="3" max="3" width="2.625" style="0" customWidth="1"/>
    <col min="4" max="4" width="1.4921875" style="0" customWidth="1"/>
    <col min="5" max="5" width="11.875" style="0" customWidth="1"/>
    <col min="6" max="6" width="2.625" style="0" customWidth="1"/>
    <col min="7" max="7" width="2.125" style="0" customWidth="1"/>
    <col min="8" max="8" width="1.625" style="0" customWidth="1"/>
    <col min="9" max="9" width="12.125" style="0" customWidth="1"/>
    <col min="10" max="10" width="1.625" style="0" customWidth="1"/>
    <col min="11" max="11" width="1.875" style="0" customWidth="1"/>
    <col min="12" max="12" width="12.125" style="0" customWidth="1"/>
    <col min="13" max="14" width="1.625" style="0" customWidth="1"/>
    <col min="15" max="15" width="12.125" style="0" customWidth="1"/>
    <col min="16" max="17" width="1.625" style="0" customWidth="1"/>
    <col min="18" max="18" width="12.125" style="0" customWidth="1"/>
    <col min="19" max="19" width="1.625" style="0" customWidth="1"/>
    <col min="20" max="20" width="0.875" style="0" customWidth="1"/>
    <col min="21" max="21" width="1.75390625" style="0" customWidth="1"/>
    <col min="22" max="22" width="1.875" style="0" customWidth="1"/>
    <col min="23" max="23" width="2.625" style="0" customWidth="1"/>
    <col min="24" max="24" width="1.4921875" style="0" customWidth="1"/>
    <col min="25" max="25" width="11.875" style="0" customWidth="1"/>
    <col min="26" max="26" width="2.625" style="0" customWidth="1"/>
    <col min="27" max="27" width="2.00390625" style="0" customWidth="1"/>
    <col min="28" max="28" width="1.625" style="0" customWidth="1"/>
    <col min="29" max="29" width="12.125" style="0" customWidth="1"/>
    <col min="30" max="31" width="1.625" style="0" customWidth="1"/>
    <col min="32" max="32" width="12.125" style="0" customWidth="1"/>
    <col min="33" max="34" width="1.625" style="0" customWidth="1"/>
    <col min="35" max="35" width="12.125" style="0" customWidth="1"/>
    <col min="36" max="37" width="1.625" style="0" customWidth="1"/>
    <col min="38" max="38" width="12.125" style="0" customWidth="1"/>
    <col min="39" max="39" width="1.625" style="0" customWidth="1"/>
  </cols>
  <sheetData>
    <row r="1" spans="4:41" s="1" customFormat="1" ht="19.5" customHeight="1">
      <c r="D1" s="17"/>
      <c r="E1" s="17" t="s">
        <v>1</v>
      </c>
      <c r="X1" s="17"/>
      <c r="AO1" s="18"/>
    </row>
    <row r="2" spans="1:39" s="1" customFormat="1" ht="12.75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3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2:39" s="1" customFormat="1" ht="17.25" customHeight="1">
      <c r="B3" s="84" t="s">
        <v>2</v>
      </c>
      <c r="C3" s="84"/>
      <c r="D3" s="84"/>
      <c r="E3" s="84"/>
      <c r="H3" s="19"/>
      <c r="I3" s="3"/>
      <c r="J3" s="3"/>
      <c r="K3" s="19"/>
      <c r="L3" s="3"/>
      <c r="M3" s="6"/>
      <c r="N3" s="19"/>
      <c r="O3" s="3"/>
      <c r="P3" s="6"/>
      <c r="Q3" s="20"/>
      <c r="R3" s="21" t="s">
        <v>3</v>
      </c>
      <c r="S3" s="21"/>
      <c r="V3" s="84" t="s">
        <v>2</v>
      </c>
      <c r="W3" s="84"/>
      <c r="X3" s="84"/>
      <c r="Y3" s="84"/>
      <c r="AB3" s="19"/>
      <c r="AC3" s="3"/>
      <c r="AD3" s="6"/>
      <c r="AE3" s="19"/>
      <c r="AF3" s="3"/>
      <c r="AG3" s="6"/>
      <c r="AH3" s="19"/>
      <c r="AI3" s="3"/>
      <c r="AJ3" s="6"/>
      <c r="AK3" s="20"/>
      <c r="AL3" s="21" t="s">
        <v>3</v>
      </c>
      <c r="AM3" s="21"/>
    </row>
    <row r="4" spans="2:39" s="1" customFormat="1" ht="17.25" customHeight="1">
      <c r="B4" s="85" t="s">
        <v>4</v>
      </c>
      <c r="C4" s="86"/>
      <c r="D4" s="86"/>
      <c r="E4" s="86"/>
      <c r="H4" s="19"/>
      <c r="I4" s="12" t="s">
        <v>5</v>
      </c>
      <c r="J4" s="3"/>
      <c r="K4" s="19"/>
      <c r="L4" s="22" t="s">
        <v>6</v>
      </c>
      <c r="M4" s="6"/>
      <c r="N4" s="19"/>
      <c r="O4" s="22" t="s">
        <v>7</v>
      </c>
      <c r="P4" s="6"/>
      <c r="Q4" s="19"/>
      <c r="R4" s="22" t="s">
        <v>8</v>
      </c>
      <c r="S4" s="3"/>
      <c r="V4" s="85" t="s">
        <v>4</v>
      </c>
      <c r="W4" s="85"/>
      <c r="X4" s="86"/>
      <c r="Y4" s="86"/>
      <c r="AB4" s="19"/>
      <c r="AC4" s="12" t="s">
        <v>5</v>
      </c>
      <c r="AD4" s="6"/>
      <c r="AE4" s="19"/>
      <c r="AF4" s="22" t="s">
        <v>6</v>
      </c>
      <c r="AG4" s="6"/>
      <c r="AH4" s="19"/>
      <c r="AI4" s="22" t="s">
        <v>7</v>
      </c>
      <c r="AJ4" s="6"/>
      <c r="AK4" s="19"/>
      <c r="AL4" s="22" t="s">
        <v>8</v>
      </c>
      <c r="AM4" s="3"/>
    </row>
    <row r="5" spans="1:39" s="1" customFormat="1" ht="17.25" customHeight="1">
      <c r="A5" s="4"/>
      <c r="B5" s="74" t="s">
        <v>9</v>
      </c>
      <c r="C5" s="74"/>
      <c r="D5" s="74"/>
      <c r="E5" s="74"/>
      <c r="F5" s="4"/>
      <c r="G5" s="4"/>
      <c r="H5" s="15"/>
      <c r="I5" s="4"/>
      <c r="J5" s="4"/>
      <c r="K5" s="15"/>
      <c r="L5" s="4"/>
      <c r="M5" s="5"/>
      <c r="N5" s="15"/>
      <c r="O5" s="4"/>
      <c r="P5" s="5"/>
      <c r="Q5" s="15"/>
      <c r="R5" s="13" t="s">
        <v>10</v>
      </c>
      <c r="S5" s="4"/>
      <c r="U5" s="4"/>
      <c r="V5" s="74" t="s">
        <v>9</v>
      </c>
      <c r="W5" s="74"/>
      <c r="X5" s="74"/>
      <c r="Y5" s="74"/>
      <c r="Z5" s="4"/>
      <c r="AA5" s="4"/>
      <c r="AB5" s="15"/>
      <c r="AC5" s="4"/>
      <c r="AD5" s="5"/>
      <c r="AE5" s="15"/>
      <c r="AF5" s="4"/>
      <c r="AG5" s="5"/>
      <c r="AH5" s="15"/>
      <c r="AI5" s="4"/>
      <c r="AJ5" s="5"/>
      <c r="AK5" s="15"/>
      <c r="AL5" s="13" t="s">
        <v>10</v>
      </c>
      <c r="AM5" s="4"/>
    </row>
    <row r="6" spans="8:38" s="1" customFormat="1" ht="14.25" customHeight="1">
      <c r="H6" s="23"/>
      <c r="I6" s="24" t="s">
        <v>11</v>
      </c>
      <c r="J6" s="25"/>
      <c r="L6" s="24" t="s">
        <v>11</v>
      </c>
      <c r="N6" s="23"/>
      <c r="O6" s="24" t="s">
        <v>11</v>
      </c>
      <c r="P6" s="25"/>
      <c r="R6" s="24" t="s">
        <v>11</v>
      </c>
      <c r="AB6" s="23"/>
      <c r="AC6" s="24" t="s">
        <v>11</v>
      </c>
      <c r="AD6" s="25"/>
      <c r="AF6" s="24" t="s">
        <v>11</v>
      </c>
      <c r="AH6" s="23"/>
      <c r="AI6" s="24" t="s">
        <v>11</v>
      </c>
      <c r="AJ6" s="25"/>
      <c r="AL6" s="24" t="s">
        <v>11</v>
      </c>
    </row>
    <row r="7" spans="2:42" s="8" customFormat="1" ht="14.25" customHeight="1">
      <c r="B7" s="83" t="s">
        <v>12</v>
      </c>
      <c r="C7" s="83"/>
      <c r="D7" s="83"/>
      <c r="E7" s="83"/>
      <c r="F7" s="83"/>
      <c r="H7" s="26"/>
      <c r="I7" s="27">
        <f>SUM(L7:O7)</f>
        <v>69307</v>
      </c>
      <c r="J7" s="28"/>
      <c r="L7" s="27">
        <f>SUM(L31,AF7,AF31,L62,L86,AF62,AF86)</f>
        <v>63723</v>
      </c>
      <c r="N7" s="26"/>
      <c r="O7" s="27">
        <f>SUM(O31,AI7,AI31,O62,O86,AI62,AI86)</f>
        <v>5584</v>
      </c>
      <c r="P7" s="28"/>
      <c r="R7" s="29">
        <f>SUM(R31,AL7,AL31,R62,R86,AL62,AL86)</f>
        <v>14898</v>
      </c>
      <c r="V7" s="75" t="s">
        <v>13</v>
      </c>
      <c r="W7" s="75"/>
      <c r="X7" s="75"/>
      <c r="Y7" s="75"/>
      <c r="Z7" s="75"/>
      <c r="AB7" s="26"/>
      <c r="AC7" s="27">
        <f>SUM(AF7:AI7)</f>
        <v>15301</v>
      </c>
      <c r="AD7" s="28"/>
      <c r="AF7" s="29">
        <f>SUM(AF9,AF13)+146</f>
        <v>14106</v>
      </c>
      <c r="AH7" s="26"/>
      <c r="AI7" s="27">
        <f>SUM(AI9,AI13)+22+99</f>
        <v>1195</v>
      </c>
      <c r="AJ7" s="28"/>
      <c r="AL7" s="29">
        <f>SUM(AL9,AL13)+217+29</f>
        <v>3363</v>
      </c>
      <c r="AP7" s="31">
        <f>L7-63723</f>
        <v>0</v>
      </c>
    </row>
    <row r="8" spans="8:38" s="8" customFormat="1" ht="14.25" customHeight="1">
      <c r="H8" s="26"/>
      <c r="I8" s="27"/>
      <c r="J8" s="28"/>
      <c r="L8" s="29"/>
      <c r="N8" s="26"/>
      <c r="O8" s="27"/>
      <c r="P8" s="28"/>
      <c r="R8" s="29"/>
      <c r="AB8" s="26"/>
      <c r="AC8" s="27"/>
      <c r="AD8" s="28"/>
      <c r="AF8" s="29"/>
      <c r="AH8" s="26"/>
      <c r="AI8" s="27"/>
      <c r="AJ8" s="28"/>
      <c r="AL8" s="29"/>
    </row>
    <row r="9" spans="3:38" s="8" customFormat="1" ht="14.25" customHeight="1">
      <c r="C9" s="76" t="s">
        <v>14</v>
      </c>
      <c r="D9" s="76"/>
      <c r="E9" s="76"/>
      <c r="F9" s="76"/>
      <c r="H9" s="26"/>
      <c r="I9" s="27">
        <f>SUM(L9:O9)</f>
        <v>49023</v>
      </c>
      <c r="J9" s="28"/>
      <c r="L9" s="29">
        <f>SUM(L10:L11)</f>
        <v>45998</v>
      </c>
      <c r="N9" s="26"/>
      <c r="O9" s="27">
        <f>SUM(O10:O11)</f>
        <v>3025</v>
      </c>
      <c r="P9" s="28"/>
      <c r="R9" s="29">
        <f>SUM(R10:R11)</f>
        <v>11813</v>
      </c>
      <c r="W9" s="76" t="s">
        <v>14</v>
      </c>
      <c r="X9" s="76"/>
      <c r="Y9" s="76"/>
      <c r="Z9" s="76"/>
      <c r="AB9" s="26"/>
      <c r="AC9" s="27">
        <f>SUM(AF9:AI9)</f>
        <v>9749</v>
      </c>
      <c r="AD9" s="28"/>
      <c r="AF9" s="29">
        <f>SUM(AF10:AF11)</f>
        <v>9141</v>
      </c>
      <c r="AH9" s="26"/>
      <c r="AI9" s="27">
        <f>SUM(AI10:AI11)</f>
        <v>608</v>
      </c>
      <c r="AJ9" s="28"/>
      <c r="AL9" s="29">
        <f>SUM(AL10:AL11)</f>
        <v>2626</v>
      </c>
    </row>
    <row r="10" spans="5:38" s="8" customFormat="1" ht="14.25" customHeight="1">
      <c r="E10" s="30" t="s">
        <v>15</v>
      </c>
      <c r="H10" s="26"/>
      <c r="I10" s="27">
        <f>SUM(L10:O10)</f>
        <v>6497</v>
      </c>
      <c r="J10" s="28"/>
      <c r="L10" s="29">
        <f>SUM(L34,AF10,AF34,L65,L89,AF65,AF89)</f>
        <v>6497</v>
      </c>
      <c r="N10" s="26"/>
      <c r="O10" s="32">
        <f>SUM(O34,AI10,AI34,O65,O89,AI65,AI89)</f>
        <v>0</v>
      </c>
      <c r="P10" s="33"/>
      <c r="Q10" s="34"/>
      <c r="R10" s="35">
        <f>SUM(R34,AL10,AL34,R65,R89,AL65,AL89)</f>
        <v>0</v>
      </c>
      <c r="Y10" s="30" t="s">
        <v>15</v>
      </c>
      <c r="AB10" s="26"/>
      <c r="AC10" s="27">
        <f>SUM(AF10:AI10)</f>
        <v>1292</v>
      </c>
      <c r="AD10" s="28"/>
      <c r="AF10" s="27">
        <v>1292</v>
      </c>
      <c r="AH10" s="26"/>
      <c r="AI10" s="36" t="s">
        <v>0</v>
      </c>
      <c r="AJ10" s="37"/>
      <c r="AK10" s="10"/>
      <c r="AL10" s="32" t="str">
        <f>AI10</f>
        <v>-</v>
      </c>
    </row>
    <row r="11" spans="5:38" s="8" customFormat="1" ht="14.25" customHeight="1">
      <c r="E11" s="30" t="s">
        <v>16</v>
      </c>
      <c r="H11" s="26"/>
      <c r="I11" s="27">
        <f>SUM(L11:O11)</f>
        <v>42526</v>
      </c>
      <c r="J11" s="28"/>
      <c r="L11" s="29">
        <f>SUM(L35,AF11,AF35,L66,L90,AF66,AF90)</f>
        <v>39501</v>
      </c>
      <c r="N11" s="26"/>
      <c r="O11" s="27">
        <f>SUM(O35,AI11,AI35,O66,O90,AI66,AI90)</f>
        <v>3025</v>
      </c>
      <c r="P11" s="28"/>
      <c r="R11" s="29">
        <f>SUM(R33,AL9,AL33,R64,R88,AL64,AL88)</f>
        <v>11813</v>
      </c>
      <c r="Y11" s="30" t="s">
        <v>16</v>
      </c>
      <c r="AB11" s="26"/>
      <c r="AC11" s="27">
        <f>SUM(AF11:AI11)</f>
        <v>8457</v>
      </c>
      <c r="AD11" s="28"/>
      <c r="AF11" s="29">
        <v>7849</v>
      </c>
      <c r="AH11" s="26"/>
      <c r="AI11" s="27">
        <v>608</v>
      </c>
      <c r="AJ11" s="28"/>
      <c r="AL11" s="29">
        <f>AI11+2018</f>
        <v>2626</v>
      </c>
    </row>
    <row r="12" spans="8:38" s="8" customFormat="1" ht="14.25" customHeight="1">
      <c r="H12" s="26"/>
      <c r="I12" s="27"/>
      <c r="J12" s="28"/>
      <c r="L12" s="29"/>
      <c r="N12" s="26"/>
      <c r="O12" s="27"/>
      <c r="P12" s="28"/>
      <c r="R12" s="29"/>
      <c r="AB12" s="26"/>
      <c r="AC12" s="27"/>
      <c r="AD12" s="28"/>
      <c r="AF12" s="29"/>
      <c r="AH12" s="26"/>
      <c r="AI12" s="27"/>
      <c r="AJ12" s="28"/>
      <c r="AL12" s="29"/>
    </row>
    <row r="13" spans="3:38" s="8" customFormat="1" ht="14.25" customHeight="1">
      <c r="C13" s="77" t="s">
        <v>17</v>
      </c>
      <c r="D13" s="77"/>
      <c r="E13" s="77"/>
      <c r="F13" s="77"/>
      <c r="G13" s="78"/>
      <c r="H13" s="26"/>
      <c r="I13" s="27">
        <f>SUM(L13:O13)</f>
        <v>19098</v>
      </c>
      <c r="J13" s="28"/>
      <c r="L13" s="29">
        <f>SUM(L37,AF13,AF37,L68,L92,AF68,AF92)</f>
        <v>17088</v>
      </c>
      <c r="N13" s="26"/>
      <c r="O13" s="27">
        <f>SUM(O37,AI13,AI37,O68,O92,AI68,AI92)</f>
        <v>2010</v>
      </c>
      <c r="P13" s="28"/>
      <c r="R13" s="29">
        <f>SUM(R37,AL13,AL37,R68,R92,AL68,AL92)</f>
        <v>2091</v>
      </c>
      <c r="W13" s="77" t="s">
        <v>17</v>
      </c>
      <c r="X13" s="77"/>
      <c r="Y13" s="77"/>
      <c r="Z13" s="77"/>
      <c r="AA13" s="78"/>
      <c r="AB13" s="26"/>
      <c r="AC13" s="27">
        <f>SUM(AF13:AI13)</f>
        <v>5285</v>
      </c>
      <c r="AD13" s="28"/>
      <c r="AF13" s="29">
        <f>SUM(AF15,AF22)+39</f>
        <v>4819</v>
      </c>
      <c r="AH13" s="26"/>
      <c r="AI13" s="27">
        <f>SUM(AI15,AI22)+19</f>
        <v>466</v>
      </c>
      <c r="AJ13" s="28"/>
      <c r="AL13" s="29">
        <f>SUM(AL15,AL22)</f>
        <v>491</v>
      </c>
    </row>
    <row r="14" spans="3:38" s="8" customFormat="1" ht="12" customHeight="1">
      <c r="C14" s="38"/>
      <c r="D14" s="38"/>
      <c r="E14" s="38"/>
      <c r="F14" s="38"/>
      <c r="G14" s="39"/>
      <c r="H14" s="26"/>
      <c r="I14" s="27"/>
      <c r="J14" s="28"/>
      <c r="L14" s="29"/>
      <c r="N14" s="26"/>
      <c r="O14" s="27"/>
      <c r="P14" s="28"/>
      <c r="R14" s="29"/>
      <c r="W14" s="38"/>
      <c r="X14" s="38"/>
      <c r="Y14" s="38"/>
      <c r="Z14" s="38"/>
      <c r="AA14" s="39"/>
      <c r="AB14" s="26"/>
      <c r="AC14" s="27"/>
      <c r="AD14" s="28"/>
      <c r="AF14" s="29"/>
      <c r="AH14" s="26"/>
      <c r="AI14" s="27"/>
      <c r="AJ14" s="28"/>
      <c r="AL14" s="29"/>
    </row>
    <row r="15" spans="4:38" s="8" customFormat="1" ht="14.25" customHeight="1">
      <c r="D15" s="75" t="s">
        <v>18</v>
      </c>
      <c r="E15" s="75"/>
      <c r="H15" s="26"/>
      <c r="I15" s="27">
        <f aca="true" t="shared" si="0" ref="I15:I20">SUM(L15:O15)</f>
        <v>17784</v>
      </c>
      <c r="J15" s="28"/>
      <c r="L15" s="29">
        <f>SUM(L16:L20)</f>
        <v>16145</v>
      </c>
      <c r="N15" s="26"/>
      <c r="O15" s="27">
        <f>SUM(O16:O20)</f>
        <v>1639</v>
      </c>
      <c r="P15" s="28"/>
      <c r="R15" s="29">
        <f>SUM(R16:R20)</f>
        <v>1804</v>
      </c>
      <c r="X15" s="75" t="s">
        <v>18</v>
      </c>
      <c r="Y15" s="75"/>
      <c r="AB15" s="26"/>
      <c r="AC15" s="27">
        <f aca="true" t="shared" si="1" ref="AC15:AC20">SUM(AF15:AI15)</f>
        <v>5020</v>
      </c>
      <c r="AD15" s="28"/>
      <c r="AF15" s="29">
        <f>SUM(AF16:AF20)</f>
        <v>4637</v>
      </c>
      <c r="AH15" s="26"/>
      <c r="AI15" s="27">
        <f>SUM(AI16:AI20)</f>
        <v>383</v>
      </c>
      <c r="AJ15" s="28"/>
      <c r="AL15" s="29">
        <f>SUM(AL16:AL20)</f>
        <v>426</v>
      </c>
    </row>
    <row r="16" spans="5:38" s="8" customFormat="1" ht="14.25" customHeight="1">
      <c r="E16" s="30" t="s">
        <v>19</v>
      </c>
      <c r="H16" s="26"/>
      <c r="I16" s="27">
        <f t="shared" si="0"/>
        <v>13478</v>
      </c>
      <c r="J16" s="28"/>
      <c r="L16" s="29">
        <f>SUM(L40,AF16,AF40,L71,L95,AF71,AF95)</f>
        <v>12877</v>
      </c>
      <c r="N16" s="26"/>
      <c r="O16" s="27">
        <f>SUM(O40,AI16,AI40,O71,O95,AI71,AI95)</f>
        <v>601</v>
      </c>
      <c r="P16" s="28"/>
      <c r="R16" s="29">
        <f>SUM(R40,AL16,AL40,R71,R95,AL71,AL95)</f>
        <v>686</v>
      </c>
      <c r="Y16" s="30" t="s">
        <v>19</v>
      </c>
      <c r="AB16" s="26"/>
      <c r="AC16" s="27">
        <f t="shared" si="1"/>
        <v>3986</v>
      </c>
      <c r="AD16" s="28"/>
      <c r="AF16" s="29">
        <v>3837</v>
      </c>
      <c r="AH16" s="26"/>
      <c r="AI16" s="27">
        <v>149</v>
      </c>
      <c r="AJ16" s="28"/>
      <c r="AL16" s="29">
        <f>AI16+28</f>
        <v>177</v>
      </c>
    </row>
    <row r="17" spans="5:38" s="8" customFormat="1" ht="14.25" customHeight="1">
      <c r="E17" s="30" t="s">
        <v>20</v>
      </c>
      <c r="H17" s="26"/>
      <c r="I17" s="27">
        <f t="shared" si="0"/>
        <v>1141</v>
      </c>
      <c r="J17" s="28"/>
      <c r="L17" s="29">
        <f>SUM(L41,AF17,AF41,L72,L96,AF72,AF96)</f>
        <v>902</v>
      </c>
      <c r="N17" s="26"/>
      <c r="O17" s="27">
        <f>SUM(O41,AI17,AI41,O72,O96,AI72,AI96)</f>
        <v>239</v>
      </c>
      <c r="P17" s="28"/>
      <c r="R17" s="29">
        <f>SUM(R41,AL17,AL41,R72,R96,AL72,AL96)</f>
        <v>253</v>
      </c>
      <c r="Y17" s="30" t="s">
        <v>20</v>
      </c>
      <c r="AB17" s="26"/>
      <c r="AC17" s="27">
        <f t="shared" si="1"/>
        <v>304</v>
      </c>
      <c r="AD17" s="28"/>
      <c r="AF17" s="29">
        <v>247</v>
      </c>
      <c r="AH17" s="26"/>
      <c r="AI17" s="27">
        <v>57</v>
      </c>
      <c r="AJ17" s="28"/>
      <c r="AL17" s="29">
        <f>AI17+4</f>
        <v>61</v>
      </c>
    </row>
    <row r="18" spans="5:38" s="8" customFormat="1" ht="14.25" customHeight="1">
      <c r="E18" s="30" t="s">
        <v>21</v>
      </c>
      <c r="H18" s="26"/>
      <c r="I18" s="27">
        <f t="shared" si="0"/>
        <v>284</v>
      </c>
      <c r="J18" s="28"/>
      <c r="L18" s="29">
        <f>SUM(L42,AF18,AF42,L73,L97,AF73,AF97)</f>
        <v>169</v>
      </c>
      <c r="N18" s="26"/>
      <c r="O18" s="27">
        <f>SUM(O42,AI18,AI42,O73,O97,AI73,AI97)</f>
        <v>115</v>
      </c>
      <c r="P18" s="28"/>
      <c r="R18" s="29">
        <f>SUM(R42,AL18,AL42,R73,R97,AL73,AL97)</f>
        <v>116</v>
      </c>
      <c r="Y18" s="30" t="s">
        <v>21</v>
      </c>
      <c r="AB18" s="26"/>
      <c r="AC18" s="27">
        <f t="shared" si="1"/>
        <v>57</v>
      </c>
      <c r="AD18" s="28"/>
      <c r="AF18" s="29">
        <v>37</v>
      </c>
      <c r="AH18" s="26"/>
      <c r="AI18" s="27">
        <v>20</v>
      </c>
      <c r="AJ18" s="28"/>
      <c r="AL18" s="29">
        <f>AI18</f>
        <v>20</v>
      </c>
    </row>
    <row r="19" spans="5:38" s="8" customFormat="1" ht="14.25" customHeight="1">
      <c r="E19" s="30" t="s">
        <v>22</v>
      </c>
      <c r="H19" s="26"/>
      <c r="I19" s="27">
        <f t="shared" si="0"/>
        <v>1974</v>
      </c>
      <c r="J19" s="28"/>
      <c r="L19" s="29">
        <f>SUM(L43,AF19,AF43,L74,L98,AF74,AF98)</f>
        <v>1424</v>
      </c>
      <c r="N19" s="26"/>
      <c r="O19" s="27">
        <f>SUM(O43,AI19,AI43,O74,O98,AI74,AI98)</f>
        <v>550</v>
      </c>
      <c r="P19" s="28"/>
      <c r="R19" s="29">
        <f>SUM(R43,AL19,AL43,R74,R98,AL74,AL98)</f>
        <v>610</v>
      </c>
      <c r="Y19" s="30" t="s">
        <v>22</v>
      </c>
      <c r="AB19" s="26"/>
      <c r="AC19" s="27">
        <f t="shared" si="1"/>
        <v>413</v>
      </c>
      <c r="AD19" s="28"/>
      <c r="AF19" s="29">
        <v>285</v>
      </c>
      <c r="AH19" s="26"/>
      <c r="AI19" s="27">
        <v>128</v>
      </c>
      <c r="AJ19" s="28"/>
      <c r="AL19" s="29">
        <f>AI19+9</f>
        <v>137</v>
      </c>
    </row>
    <row r="20" spans="5:38" s="8" customFormat="1" ht="14.25" customHeight="1">
      <c r="E20" s="30" t="s">
        <v>23</v>
      </c>
      <c r="H20" s="26"/>
      <c r="I20" s="27">
        <f t="shared" si="0"/>
        <v>907</v>
      </c>
      <c r="J20" s="28"/>
      <c r="L20" s="29">
        <f>SUM(L44,AF20,AF44,L75,L99,AF75,AF99)</f>
        <v>773</v>
      </c>
      <c r="N20" s="26"/>
      <c r="O20" s="27">
        <f>SUM(O44,AI20,AI44,O75,O99,AI75,AI99)</f>
        <v>134</v>
      </c>
      <c r="P20" s="28"/>
      <c r="R20" s="29">
        <f>SUM(R44,AL20,AL44,R75,R99,AL75,AL99)</f>
        <v>139</v>
      </c>
      <c r="Y20" s="30" t="s">
        <v>23</v>
      </c>
      <c r="AB20" s="26"/>
      <c r="AC20" s="27">
        <f t="shared" si="1"/>
        <v>260</v>
      </c>
      <c r="AD20" s="28"/>
      <c r="AF20" s="29">
        <v>231</v>
      </c>
      <c r="AH20" s="26"/>
      <c r="AI20" s="27">
        <v>29</v>
      </c>
      <c r="AJ20" s="28"/>
      <c r="AL20" s="29">
        <f>AI20+2</f>
        <v>31</v>
      </c>
    </row>
    <row r="21" spans="8:38" s="8" customFormat="1" ht="12" customHeight="1">
      <c r="H21" s="26"/>
      <c r="I21" s="27"/>
      <c r="J21" s="28"/>
      <c r="L21" s="29"/>
      <c r="N21" s="26"/>
      <c r="O21" s="27"/>
      <c r="P21" s="28"/>
      <c r="R21" s="29"/>
      <c r="AB21" s="26"/>
      <c r="AC21" s="27"/>
      <c r="AD21" s="28"/>
      <c r="AF21" s="29"/>
      <c r="AH21" s="26"/>
      <c r="AI21" s="27"/>
      <c r="AJ21" s="28"/>
      <c r="AL21" s="29"/>
    </row>
    <row r="22" spans="4:38" s="8" customFormat="1" ht="14.25" customHeight="1">
      <c r="D22" s="75" t="s">
        <v>24</v>
      </c>
      <c r="E22" s="75"/>
      <c r="H22" s="26"/>
      <c r="I22" s="27">
        <f aca="true" t="shared" si="2" ref="I22:I27">SUM(L22:O22)</f>
        <v>1115</v>
      </c>
      <c r="J22" s="28"/>
      <c r="L22" s="29">
        <f>SUM(L23:L27)</f>
        <v>832</v>
      </c>
      <c r="N22" s="26"/>
      <c r="O22" s="27">
        <f>SUM(O23:O27)</f>
        <v>283</v>
      </c>
      <c r="P22" s="28"/>
      <c r="R22" s="29">
        <f>SUM(R23:R27)</f>
        <v>286</v>
      </c>
      <c r="X22" s="75" t="s">
        <v>24</v>
      </c>
      <c r="Y22" s="75"/>
      <c r="AB22" s="26"/>
      <c r="AC22" s="27">
        <f aca="true" t="shared" si="3" ref="AC22:AC27">SUM(AF22:AI22)</f>
        <v>207</v>
      </c>
      <c r="AD22" s="28"/>
      <c r="AF22" s="29">
        <f>SUM(AF23:AF27)</f>
        <v>143</v>
      </c>
      <c r="AH22" s="26"/>
      <c r="AI22" s="27">
        <f>SUM(AI23:AI27)</f>
        <v>64</v>
      </c>
      <c r="AJ22" s="28"/>
      <c r="AL22" s="29">
        <f>SUM(AL23:AL27)</f>
        <v>65</v>
      </c>
    </row>
    <row r="23" spans="5:38" s="8" customFormat="1" ht="14.25" customHeight="1">
      <c r="E23" s="30" t="s">
        <v>25</v>
      </c>
      <c r="H23" s="26"/>
      <c r="I23" s="27">
        <f t="shared" si="2"/>
        <v>261</v>
      </c>
      <c r="J23" s="28"/>
      <c r="L23" s="29">
        <f>SUM(L47,AF23,AF47,L78,L102,AF78,AF102)</f>
        <v>179</v>
      </c>
      <c r="N23" s="26"/>
      <c r="O23" s="27">
        <f>SUM(O47,AI23,AI47,O78,O102,AI78,AI102)</f>
        <v>82</v>
      </c>
      <c r="P23" s="28"/>
      <c r="R23" s="29">
        <f>SUM(R47,AL23,AL47,R78,R102,AL78,AL102)</f>
        <v>83</v>
      </c>
      <c r="Y23" s="30" t="s">
        <v>25</v>
      </c>
      <c r="AB23" s="26"/>
      <c r="AC23" s="27">
        <f t="shared" si="3"/>
        <v>60</v>
      </c>
      <c r="AD23" s="28"/>
      <c r="AF23" s="29">
        <v>39</v>
      </c>
      <c r="AH23" s="26"/>
      <c r="AI23" s="27">
        <v>21</v>
      </c>
      <c r="AJ23" s="28"/>
      <c r="AL23" s="29">
        <f>AI23</f>
        <v>21</v>
      </c>
    </row>
    <row r="24" spans="5:38" s="8" customFormat="1" ht="14.25" customHeight="1">
      <c r="E24" s="30" t="s">
        <v>26</v>
      </c>
      <c r="H24" s="26"/>
      <c r="I24" s="27">
        <f t="shared" si="2"/>
        <v>407</v>
      </c>
      <c r="J24" s="28"/>
      <c r="L24" s="29">
        <f>SUM(L48,AF24,AF48,L79,L103,AF79,AF103)</f>
        <v>381</v>
      </c>
      <c r="N24" s="26"/>
      <c r="O24" s="27">
        <f>SUM(O48,AI24,AI48,O79,O103,AI79,AI103)</f>
        <v>26</v>
      </c>
      <c r="P24" s="28"/>
      <c r="R24" s="29">
        <f>SUM(R48,AL24,AL48,R79,R103,AL79,AL103)</f>
        <v>27</v>
      </c>
      <c r="Y24" s="30" t="s">
        <v>26</v>
      </c>
      <c r="AB24" s="26"/>
      <c r="AC24" s="27">
        <f t="shared" si="3"/>
        <v>42</v>
      </c>
      <c r="AD24" s="28"/>
      <c r="AF24" s="29">
        <v>41</v>
      </c>
      <c r="AH24" s="26"/>
      <c r="AI24" s="27">
        <v>1</v>
      </c>
      <c r="AJ24" s="28"/>
      <c r="AL24" s="29">
        <f>AI24</f>
        <v>1</v>
      </c>
    </row>
    <row r="25" spans="5:38" s="8" customFormat="1" ht="14.25" customHeight="1">
      <c r="E25" s="30" t="s">
        <v>27</v>
      </c>
      <c r="H25" s="26"/>
      <c r="I25" s="27">
        <f t="shared" si="2"/>
        <v>294</v>
      </c>
      <c r="J25" s="28"/>
      <c r="L25" s="29">
        <f>SUM(L49,AF25,AF49,L80,L104,AF80,AF104)</f>
        <v>170</v>
      </c>
      <c r="N25" s="26"/>
      <c r="O25" s="27">
        <f>SUM(O49,AI25,AI49,O80,O104,AI80,AI104)</f>
        <v>124</v>
      </c>
      <c r="P25" s="28"/>
      <c r="R25" s="29">
        <f>SUM(R49,AL25,AL49,R80,R104,AL80,AL104)</f>
        <v>125</v>
      </c>
      <c r="Y25" s="30" t="s">
        <v>27</v>
      </c>
      <c r="AB25" s="26"/>
      <c r="AC25" s="27">
        <f t="shared" si="3"/>
        <v>71</v>
      </c>
      <c r="AD25" s="28"/>
      <c r="AF25" s="29">
        <v>38</v>
      </c>
      <c r="AH25" s="26"/>
      <c r="AI25" s="27">
        <v>33</v>
      </c>
      <c r="AJ25" s="28"/>
      <c r="AL25" s="29">
        <f>AI25+1</f>
        <v>34</v>
      </c>
    </row>
    <row r="26" spans="5:38" s="8" customFormat="1" ht="14.25" customHeight="1">
      <c r="E26" s="30" t="s">
        <v>28</v>
      </c>
      <c r="H26" s="26"/>
      <c r="I26" s="27">
        <f t="shared" si="2"/>
        <v>55</v>
      </c>
      <c r="J26" s="28"/>
      <c r="L26" s="29">
        <f>SUM(L50,AF26,AF50,L81,L105,AF81,AF105)</f>
        <v>35</v>
      </c>
      <c r="N26" s="26"/>
      <c r="O26" s="27">
        <f>SUM(O50,AI26,AI50,O81,O105,AI81,AI105)</f>
        <v>20</v>
      </c>
      <c r="P26" s="28"/>
      <c r="R26" s="29">
        <f>SUM(R50,AL26,AL50,R81,R105,AL81,AL105)</f>
        <v>20</v>
      </c>
      <c r="Y26" s="30" t="s">
        <v>28</v>
      </c>
      <c r="AB26" s="26"/>
      <c r="AC26" s="27">
        <f t="shared" si="3"/>
        <v>15</v>
      </c>
      <c r="AD26" s="28"/>
      <c r="AF26" s="29">
        <v>9</v>
      </c>
      <c r="AH26" s="26"/>
      <c r="AI26" s="27">
        <v>6</v>
      </c>
      <c r="AJ26" s="28"/>
      <c r="AL26" s="29">
        <f>AI26</f>
        <v>6</v>
      </c>
    </row>
    <row r="27" spans="5:38" s="8" customFormat="1" ht="14.25" customHeight="1">
      <c r="E27" s="30" t="s">
        <v>23</v>
      </c>
      <c r="H27" s="26"/>
      <c r="I27" s="27">
        <f t="shared" si="2"/>
        <v>98</v>
      </c>
      <c r="J27" s="28"/>
      <c r="L27" s="29">
        <f>SUM(L51,AF27,AF51,L82,L106,AF82,AF106)</f>
        <v>67</v>
      </c>
      <c r="N27" s="26"/>
      <c r="O27" s="27">
        <f>SUM(O51,AI27,AI51,O82,O106,AI82,AI106)</f>
        <v>31</v>
      </c>
      <c r="P27" s="28"/>
      <c r="R27" s="29">
        <f>SUM(R51,AL27,AL51,R82,R106,AL82,AL106)</f>
        <v>31</v>
      </c>
      <c r="Y27" s="30" t="s">
        <v>23</v>
      </c>
      <c r="AB27" s="26"/>
      <c r="AC27" s="27">
        <f t="shared" si="3"/>
        <v>19</v>
      </c>
      <c r="AD27" s="28"/>
      <c r="AF27" s="29">
        <v>16</v>
      </c>
      <c r="AH27" s="26"/>
      <c r="AI27" s="27">
        <v>3</v>
      </c>
      <c r="AJ27" s="28"/>
      <c r="AL27" s="29">
        <f>AI27</f>
        <v>3</v>
      </c>
    </row>
    <row r="28" spans="8:38" s="8" customFormat="1" ht="12.75" customHeight="1">
      <c r="H28" s="26"/>
      <c r="I28" s="27"/>
      <c r="J28" s="28"/>
      <c r="L28" s="29"/>
      <c r="N28" s="26"/>
      <c r="O28" s="27"/>
      <c r="P28" s="28"/>
      <c r="R28" s="29"/>
      <c r="AB28" s="26"/>
      <c r="AC28" s="27"/>
      <c r="AD28" s="28"/>
      <c r="AF28" s="29"/>
      <c r="AH28" s="26"/>
      <c r="AI28" s="27"/>
      <c r="AJ28" s="28"/>
      <c r="AL28" s="29"/>
    </row>
    <row r="29" spans="8:38" s="8" customFormat="1" ht="12.75" customHeight="1">
      <c r="H29" s="26"/>
      <c r="I29" s="27"/>
      <c r="J29" s="28"/>
      <c r="L29" s="29"/>
      <c r="N29" s="26"/>
      <c r="O29" s="27"/>
      <c r="P29" s="28"/>
      <c r="R29" s="29"/>
      <c r="AB29" s="26"/>
      <c r="AC29" s="27"/>
      <c r="AD29" s="28"/>
      <c r="AF29" s="29"/>
      <c r="AH29" s="26"/>
      <c r="AI29" s="27"/>
      <c r="AJ29" s="28"/>
      <c r="AL29" s="29"/>
    </row>
    <row r="30" spans="8:38" s="8" customFormat="1" ht="12.75" customHeight="1">
      <c r="H30" s="26"/>
      <c r="I30" s="27"/>
      <c r="J30" s="28"/>
      <c r="L30" s="29"/>
      <c r="N30" s="26"/>
      <c r="O30" s="27"/>
      <c r="P30" s="28"/>
      <c r="R30" s="29"/>
      <c r="AB30" s="26"/>
      <c r="AC30" s="27"/>
      <c r="AD30" s="28"/>
      <c r="AF30" s="29"/>
      <c r="AH30" s="26"/>
      <c r="AI30" s="27"/>
      <c r="AJ30" s="28"/>
      <c r="AL30" s="29"/>
    </row>
    <row r="31" spans="2:38" s="8" customFormat="1" ht="14.25" customHeight="1">
      <c r="B31" s="75" t="s">
        <v>29</v>
      </c>
      <c r="C31" s="75"/>
      <c r="D31" s="75"/>
      <c r="E31" s="75"/>
      <c r="F31" s="75"/>
      <c r="H31" s="26"/>
      <c r="I31" s="27">
        <f>SUM(L31:O31)</f>
        <v>40302</v>
      </c>
      <c r="J31" s="28"/>
      <c r="L31" s="29">
        <f>SUM(L33,L37)+367</f>
        <v>36997</v>
      </c>
      <c r="N31" s="26"/>
      <c r="O31" s="27">
        <f>SUM(O33,O37)+53+303</f>
        <v>3305</v>
      </c>
      <c r="P31" s="28"/>
      <c r="R31" s="29">
        <f>SUM(R33,R37)+529+89</f>
        <v>8773</v>
      </c>
      <c r="V31" s="83" t="s">
        <v>30</v>
      </c>
      <c r="W31" s="83"/>
      <c r="X31" s="83"/>
      <c r="Y31" s="83"/>
      <c r="Z31" s="83"/>
      <c r="AB31" s="26"/>
      <c r="AC31" s="27">
        <f>SUM(AF31:AI31)</f>
        <v>4364</v>
      </c>
      <c r="AD31" s="28"/>
      <c r="AF31" s="29">
        <f>SUM(AF33,AF37)+28</f>
        <v>4025</v>
      </c>
      <c r="AH31" s="26"/>
      <c r="AI31" s="27">
        <f>SUM(AI33,AI37)+4+24</f>
        <v>339</v>
      </c>
      <c r="AJ31" s="28"/>
      <c r="AL31" s="29">
        <f>SUM(AL33,AL37)+38+15</f>
        <v>819</v>
      </c>
    </row>
    <row r="32" spans="8:38" s="8" customFormat="1" ht="14.25" customHeight="1">
      <c r="H32" s="26"/>
      <c r="I32" s="27"/>
      <c r="J32" s="28"/>
      <c r="L32" s="29"/>
      <c r="N32" s="26"/>
      <c r="O32" s="27"/>
      <c r="P32" s="28"/>
      <c r="R32" s="29"/>
      <c r="AB32" s="26"/>
      <c r="AC32" s="27"/>
      <c r="AD32" s="28"/>
      <c r="AF32" s="29"/>
      <c r="AH32" s="26"/>
      <c r="AI32" s="27"/>
      <c r="AJ32" s="28"/>
      <c r="AL32" s="29"/>
    </row>
    <row r="33" spans="3:38" s="8" customFormat="1" ht="14.25" customHeight="1">
      <c r="C33" s="76" t="s">
        <v>14</v>
      </c>
      <c r="D33" s="76"/>
      <c r="E33" s="76"/>
      <c r="F33" s="76"/>
      <c r="H33" s="26"/>
      <c r="I33" s="27">
        <f>SUM(L33:O33)</f>
        <v>28718</v>
      </c>
      <c r="J33" s="28"/>
      <c r="L33" s="29">
        <f>SUM(L34:L35)</f>
        <v>26984</v>
      </c>
      <c r="N33" s="26"/>
      <c r="O33" s="27">
        <f>SUM(O34:O35)</f>
        <v>1734</v>
      </c>
      <c r="P33" s="28"/>
      <c r="R33" s="29">
        <f>SUM(R34:R35)</f>
        <v>6896</v>
      </c>
      <c r="W33" s="76" t="s">
        <v>14</v>
      </c>
      <c r="X33" s="76"/>
      <c r="Y33" s="76"/>
      <c r="Z33" s="76"/>
      <c r="AB33" s="26"/>
      <c r="AC33" s="27">
        <f>SUM(AF33:AI33)</f>
        <v>3443</v>
      </c>
      <c r="AD33" s="28"/>
      <c r="AF33" s="29">
        <f>SUM(AF34:AF35)</f>
        <v>3239</v>
      </c>
      <c r="AH33" s="26"/>
      <c r="AI33" s="27">
        <f>SUM(AI34:AI35)</f>
        <v>204</v>
      </c>
      <c r="AJ33" s="28"/>
      <c r="AL33" s="29">
        <f>SUM(AL34:AL35)</f>
        <v>658</v>
      </c>
    </row>
    <row r="34" spans="5:38" s="8" customFormat="1" ht="14.25" customHeight="1">
      <c r="E34" s="30" t="s">
        <v>15</v>
      </c>
      <c r="H34" s="26"/>
      <c r="I34" s="27">
        <f>SUM(L34:O34)</f>
        <v>3419</v>
      </c>
      <c r="J34" s="28"/>
      <c r="L34" s="29">
        <v>3419</v>
      </c>
      <c r="N34" s="26"/>
      <c r="O34" s="36" t="s">
        <v>0</v>
      </c>
      <c r="P34" s="28"/>
      <c r="R34" s="32" t="str">
        <f>O34</f>
        <v>-</v>
      </c>
      <c r="Y34" s="30" t="s">
        <v>15</v>
      </c>
      <c r="AB34" s="26"/>
      <c r="AC34" s="27">
        <f>SUM(AF34:AI34)</f>
        <v>487</v>
      </c>
      <c r="AD34" s="28"/>
      <c r="AF34" s="29">
        <v>487</v>
      </c>
      <c r="AH34" s="26"/>
      <c r="AI34" s="36" t="s">
        <v>0</v>
      </c>
      <c r="AJ34" s="9"/>
      <c r="AK34" s="11"/>
      <c r="AL34" s="32" t="str">
        <f>AI34</f>
        <v>-</v>
      </c>
    </row>
    <row r="35" spans="5:38" s="8" customFormat="1" ht="14.25" customHeight="1">
      <c r="E35" s="30" t="s">
        <v>16</v>
      </c>
      <c r="H35" s="26"/>
      <c r="I35" s="27">
        <f>SUM(L35:O35)</f>
        <v>25299</v>
      </c>
      <c r="J35" s="28"/>
      <c r="L35" s="29">
        <v>23565</v>
      </c>
      <c r="N35" s="26"/>
      <c r="O35" s="27">
        <v>1734</v>
      </c>
      <c r="P35" s="28"/>
      <c r="R35" s="29">
        <f>O35+5162</f>
        <v>6896</v>
      </c>
      <c r="Y35" s="30" t="s">
        <v>16</v>
      </c>
      <c r="AB35" s="26"/>
      <c r="AC35" s="27">
        <f>SUM(AF35:AI35)</f>
        <v>2956</v>
      </c>
      <c r="AD35" s="28"/>
      <c r="AF35" s="29">
        <v>2752</v>
      </c>
      <c r="AH35" s="26"/>
      <c r="AI35" s="27">
        <v>204</v>
      </c>
      <c r="AJ35" s="28"/>
      <c r="AL35" s="27">
        <f>AI35+454</f>
        <v>658</v>
      </c>
    </row>
    <row r="36" spans="8:38" s="8" customFormat="1" ht="14.25" customHeight="1">
      <c r="H36" s="26"/>
      <c r="I36" s="27"/>
      <c r="J36" s="28"/>
      <c r="L36" s="29"/>
      <c r="N36" s="26"/>
      <c r="O36" s="27"/>
      <c r="P36" s="28"/>
      <c r="R36" s="29"/>
      <c r="AB36" s="26"/>
      <c r="AC36" s="27"/>
      <c r="AD36" s="28"/>
      <c r="AF36" s="29"/>
      <c r="AH36" s="26"/>
      <c r="AI36" s="27"/>
      <c r="AJ36" s="28"/>
      <c r="AL36" s="29"/>
    </row>
    <row r="37" spans="3:38" s="8" customFormat="1" ht="14.25" customHeight="1">
      <c r="C37" s="77" t="s">
        <v>17</v>
      </c>
      <c r="D37" s="77"/>
      <c r="E37" s="77"/>
      <c r="F37" s="77"/>
      <c r="G37" s="78"/>
      <c r="H37" s="26"/>
      <c r="I37" s="27">
        <f>SUM(L37:O37)</f>
        <v>10861</v>
      </c>
      <c r="J37" s="28"/>
      <c r="L37" s="29">
        <f>SUM(L39,L46)+55</f>
        <v>9646</v>
      </c>
      <c r="N37" s="26"/>
      <c r="O37" s="27">
        <f>SUM(O39,O46)+54</f>
        <v>1215</v>
      </c>
      <c r="P37" s="28"/>
      <c r="R37" s="29">
        <f>SUM(R39,R46)+1</f>
        <v>1259</v>
      </c>
      <c r="W37" s="77" t="s">
        <v>17</v>
      </c>
      <c r="X37" s="77"/>
      <c r="Y37" s="77"/>
      <c r="Z37" s="77"/>
      <c r="AA37" s="78"/>
      <c r="AB37" s="26"/>
      <c r="AC37" s="27">
        <f>SUM(AF37:AI37)</f>
        <v>865</v>
      </c>
      <c r="AD37" s="28"/>
      <c r="AF37" s="29">
        <f>SUM(AF39,AF46)+8</f>
        <v>758</v>
      </c>
      <c r="AH37" s="26"/>
      <c r="AI37" s="27">
        <f>SUM(AI39,AI46)+5</f>
        <v>107</v>
      </c>
      <c r="AJ37" s="28"/>
      <c r="AL37" s="29">
        <f>SUM(AL39,AL46)</f>
        <v>108</v>
      </c>
    </row>
    <row r="38" spans="3:38" s="8" customFormat="1" ht="12" customHeight="1">
      <c r="C38" s="38"/>
      <c r="D38" s="38"/>
      <c r="E38" s="38"/>
      <c r="F38" s="38"/>
      <c r="G38" s="39"/>
      <c r="H38" s="26"/>
      <c r="I38" s="27"/>
      <c r="J38" s="28"/>
      <c r="L38" s="29"/>
      <c r="N38" s="26"/>
      <c r="O38" s="27"/>
      <c r="P38" s="28"/>
      <c r="R38" s="29"/>
      <c r="W38" s="38"/>
      <c r="X38" s="38"/>
      <c r="Y38" s="38"/>
      <c r="Z38" s="38"/>
      <c r="AA38" s="39"/>
      <c r="AB38" s="26"/>
      <c r="AC38" s="27"/>
      <c r="AD38" s="28"/>
      <c r="AF38" s="29"/>
      <c r="AH38" s="26"/>
      <c r="AI38" s="27"/>
      <c r="AJ38" s="28"/>
      <c r="AL38" s="29"/>
    </row>
    <row r="39" spans="4:38" s="8" customFormat="1" ht="14.25" customHeight="1">
      <c r="D39" s="75" t="s">
        <v>18</v>
      </c>
      <c r="E39" s="75"/>
      <c r="H39" s="26"/>
      <c r="I39" s="27">
        <f aca="true" t="shared" si="4" ref="I39:I44">SUM(L39:O39)</f>
        <v>10066</v>
      </c>
      <c r="J39" s="28"/>
      <c r="L39" s="29">
        <f>SUM(L40:L44)</f>
        <v>9084</v>
      </c>
      <c r="N39" s="26"/>
      <c r="O39" s="27">
        <f>SUM(O40:O44)</f>
        <v>982</v>
      </c>
      <c r="P39" s="28"/>
      <c r="R39" s="29">
        <f>SUM(R40:R44)</f>
        <v>1077</v>
      </c>
      <c r="X39" s="75" t="s">
        <v>18</v>
      </c>
      <c r="Y39" s="75"/>
      <c r="AB39" s="26"/>
      <c r="AC39" s="27">
        <f aca="true" t="shared" si="5" ref="AC39:AC44">SUM(AF39:AI39)</f>
        <v>793</v>
      </c>
      <c r="AD39" s="28"/>
      <c r="AF39" s="29">
        <f>SUM(AF40:AF44)</f>
        <v>705</v>
      </c>
      <c r="AH39" s="26"/>
      <c r="AI39" s="27">
        <f>SUM(AI40:AI44)</f>
        <v>88</v>
      </c>
      <c r="AJ39" s="28"/>
      <c r="AL39" s="29">
        <f>SUM(AL40:AL44)</f>
        <v>94</v>
      </c>
    </row>
    <row r="40" spans="5:38" s="8" customFormat="1" ht="14.25" customHeight="1">
      <c r="E40" s="30" t="s">
        <v>19</v>
      </c>
      <c r="H40" s="26"/>
      <c r="I40" s="27">
        <f t="shared" si="4"/>
        <v>7457</v>
      </c>
      <c r="J40" s="28"/>
      <c r="L40" s="29">
        <v>7100</v>
      </c>
      <c r="N40" s="26"/>
      <c r="O40" s="27">
        <v>357</v>
      </c>
      <c r="P40" s="28"/>
      <c r="R40" s="29">
        <f>O40+44</f>
        <v>401</v>
      </c>
      <c r="Y40" s="30" t="s">
        <v>19</v>
      </c>
      <c r="AB40" s="26"/>
      <c r="AC40" s="27">
        <f t="shared" si="5"/>
        <v>599</v>
      </c>
      <c r="AD40" s="28"/>
      <c r="AF40" s="29">
        <v>569</v>
      </c>
      <c r="AH40" s="26"/>
      <c r="AI40" s="27">
        <v>30</v>
      </c>
      <c r="AJ40" s="28"/>
      <c r="AL40" s="29">
        <f>AI40+5</f>
        <v>35</v>
      </c>
    </row>
    <row r="41" spans="5:38" s="8" customFormat="1" ht="14.25" customHeight="1">
      <c r="E41" s="30" t="s">
        <v>20</v>
      </c>
      <c r="H41" s="26"/>
      <c r="I41" s="27">
        <f t="shared" si="4"/>
        <v>701</v>
      </c>
      <c r="J41" s="28"/>
      <c r="L41" s="29">
        <v>553</v>
      </c>
      <c r="N41" s="26"/>
      <c r="O41" s="27">
        <v>148</v>
      </c>
      <c r="P41" s="28"/>
      <c r="R41" s="29">
        <f>O41+10</f>
        <v>158</v>
      </c>
      <c r="Y41" s="30" t="s">
        <v>20</v>
      </c>
      <c r="AB41" s="26"/>
      <c r="AC41" s="27">
        <f t="shared" si="5"/>
        <v>53</v>
      </c>
      <c r="AD41" s="28"/>
      <c r="AF41" s="29">
        <v>37</v>
      </c>
      <c r="AH41" s="26"/>
      <c r="AI41" s="27">
        <v>16</v>
      </c>
      <c r="AJ41" s="28"/>
      <c r="AL41" s="29">
        <f>AI41</f>
        <v>16</v>
      </c>
    </row>
    <row r="42" spans="5:38" s="8" customFormat="1" ht="14.25" customHeight="1">
      <c r="E42" s="30" t="s">
        <v>21</v>
      </c>
      <c r="H42" s="26"/>
      <c r="I42" s="27">
        <f t="shared" si="4"/>
        <v>176</v>
      </c>
      <c r="J42" s="28"/>
      <c r="L42" s="29">
        <v>96</v>
      </c>
      <c r="N42" s="26"/>
      <c r="O42" s="27">
        <v>80</v>
      </c>
      <c r="P42" s="28"/>
      <c r="R42" s="29">
        <f>O42+1</f>
        <v>81</v>
      </c>
      <c r="Y42" s="30" t="s">
        <v>21</v>
      </c>
      <c r="AB42" s="26"/>
      <c r="AC42" s="27">
        <f t="shared" si="5"/>
        <v>17</v>
      </c>
      <c r="AD42" s="28"/>
      <c r="AF42" s="29">
        <v>13</v>
      </c>
      <c r="AH42" s="26"/>
      <c r="AI42" s="27">
        <v>4</v>
      </c>
      <c r="AJ42" s="28"/>
      <c r="AL42" s="29">
        <f>AI42</f>
        <v>4</v>
      </c>
    </row>
    <row r="43" spans="5:38" s="8" customFormat="1" ht="14.25" customHeight="1">
      <c r="E43" s="30" t="s">
        <v>22</v>
      </c>
      <c r="H43" s="26"/>
      <c r="I43" s="27">
        <f t="shared" si="4"/>
        <v>1217</v>
      </c>
      <c r="J43" s="40"/>
      <c r="K43" s="41"/>
      <c r="L43" s="29">
        <v>893</v>
      </c>
      <c r="M43" s="41"/>
      <c r="N43" s="42"/>
      <c r="O43" s="27">
        <v>324</v>
      </c>
      <c r="P43" s="28"/>
      <c r="R43" s="29">
        <f>O43+37</f>
        <v>361</v>
      </c>
      <c r="Y43" s="30" t="s">
        <v>22</v>
      </c>
      <c r="AB43" s="26"/>
      <c r="AC43" s="27">
        <f t="shared" si="5"/>
        <v>84</v>
      </c>
      <c r="AD43" s="28"/>
      <c r="AF43" s="29">
        <v>52</v>
      </c>
      <c r="AH43" s="26"/>
      <c r="AI43" s="27">
        <v>32</v>
      </c>
      <c r="AJ43" s="28"/>
      <c r="AL43" s="29">
        <f>AI43+1</f>
        <v>33</v>
      </c>
    </row>
    <row r="44" spans="5:38" s="8" customFormat="1" ht="14.25" customHeight="1">
      <c r="E44" s="30" t="s">
        <v>23</v>
      </c>
      <c r="H44" s="26"/>
      <c r="I44" s="27">
        <f t="shared" si="4"/>
        <v>515</v>
      </c>
      <c r="J44" s="28"/>
      <c r="L44" s="29">
        <v>442</v>
      </c>
      <c r="N44" s="26"/>
      <c r="O44" s="27">
        <v>73</v>
      </c>
      <c r="P44" s="28"/>
      <c r="R44" s="29">
        <f>O44+3</f>
        <v>76</v>
      </c>
      <c r="Y44" s="30" t="s">
        <v>23</v>
      </c>
      <c r="AB44" s="26"/>
      <c r="AC44" s="27">
        <f t="shared" si="5"/>
        <v>40</v>
      </c>
      <c r="AD44" s="28"/>
      <c r="AF44" s="29">
        <v>34</v>
      </c>
      <c r="AH44" s="26"/>
      <c r="AI44" s="27">
        <v>6</v>
      </c>
      <c r="AJ44" s="28"/>
      <c r="AL44" s="29">
        <f>AI44</f>
        <v>6</v>
      </c>
    </row>
    <row r="45" spans="8:38" s="8" customFormat="1" ht="12" customHeight="1">
      <c r="H45" s="26"/>
      <c r="I45" s="27"/>
      <c r="J45" s="28"/>
      <c r="L45" s="29"/>
      <c r="N45" s="26"/>
      <c r="O45" s="27"/>
      <c r="P45" s="28"/>
      <c r="R45" s="29"/>
      <c r="AB45" s="26"/>
      <c r="AC45" s="27"/>
      <c r="AD45" s="28"/>
      <c r="AF45" s="29"/>
      <c r="AH45" s="26"/>
      <c r="AI45" s="27"/>
      <c r="AJ45" s="28"/>
      <c r="AL45" s="29"/>
    </row>
    <row r="46" spans="4:38" s="8" customFormat="1" ht="14.25" customHeight="1">
      <c r="D46" s="75" t="s">
        <v>24</v>
      </c>
      <c r="E46" s="75"/>
      <c r="H46" s="26"/>
      <c r="I46" s="27">
        <f aca="true" t="shared" si="6" ref="I46:I51">SUM(L46:O46)</f>
        <v>686</v>
      </c>
      <c r="J46" s="28"/>
      <c r="L46" s="29">
        <f>SUM(L47:L51)</f>
        <v>507</v>
      </c>
      <c r="N46" s="26"/>
      <c r="O46" s="27">
        <f>SUM(O47:O51)</f>
        <v>179</v>
      </c>
      <c r="P46" s="28"/>
      <c r="R46" s="29">
        <f>SUM(R47:R51)</f>
        <v>181</v>
      </c>
      <c r="X46" s="75" t="s">
        <v>24</v>
      </c>
      <c r="Y46" s="75"/>
      <c r="AB46" s="26"/>
      <c r="AC46" s="27">
        <f aca="true" t="shared" si="7" ref="AC46:AC51">SUM(AF46:AI46)</f>
        <v>59</v>
      </c>
      <c r="AD46" s="28"/>
      <c r="AF46" s="29">
        <f>SUM(AF47:AF51)</f>
        <v>45</v>
      </c>
      <c r="AH46" s="26"/>
      <c r="AI46" s="27">
        <f>SUM(AI47:AI51)</f>
        <v>14</v>
      </c>
      <c r="AJ46" s="28"/>
      <c r="AL46" s="29">
        <f>SUM(AL47:AL51)</f>
        <v>14</v>
      </c>
    </row>
    <row r="47" spans="5:38" s="8" customFormat="1" ht="14.25" customHeight="1">
      <c r="E47" s="30" t="s">
        <v>25</v>
      </c>
      <c r="H47" s="26"/>
      <c r="I47" s="27">
        <f t="shared" si="6"/>
        <v>165</v>
      </c>
      <c r="J47" s="28"/>
      <c r="L47" s="29">
        <v>110</v>
      </c>
      <c r="N47" s="26"/>
      <c r="O47" s="27">
        <v>55</v>
      </c>
      <c r="P47" s="28"/>
      <c r="R47" s="29">
        <f>O47+1</f>
        <v>56</v>
      </c>
      <c r="Y47" s="30" t="s">
        <v>25</v>
      </c>
      <c r="AB47" s="26"/>
      <c r="AC47" s="27">
        <f t="shared" si="7"/>
        <v>10</v>
      </c>
      <c r="AD47" s="28"/>
      <c r="AF47" s="29">
        <v>9</v>
      </c>
      <c r="AH47" s="26"/>
      <c r="AI47" s="27">
        <v>1</v>
      </c>
      <c r="AJ47" s="28"/>
      <c r="AL47" s="27">
        <f>AI47</f>
        <v>1</v>
      </c>
    </row>
    <row r="48" spans="5:38" s="8" customFormat="1" ht="14.25" customHeight="1">
      <c r="E48" s="30" t="s">
        <v>26</v>
      </c>
      <c r="H48" s="26"/>
      <c r="I48" s="27">
        <f t="shared" si="6"/>
        <v>252</v>
      </c>
      <c r="J48" s="28"/>
      <c r="L48" s="29">
        <v>233</v>
      </c>
      <c r="N48" s="26"/>
      <c r="O48" s="27">
        <v>19</v>
      </c>
      <c r="P48" s="28"/>
      <c r="R48" s="29">
        <f>O48+1</f>
        <v>20</v>
      </c>
      <c r="Y48" s="30" t="s">
        <v>26</v>
      </c>
      <c r="AB48" s="26"/>
      <c r="AC48" s="27">
        <f t="shared" si="7"/>
        <v>21</v>
      </c>
      <c r="AD48" s="28"/>
      <c r="AF48" s="29">
        <v>21</v>
      </c>
      <c r="AH48" s="26"/>
      <c r="AI48" s="36">
        <v>0</v>
      </c>
      <c r="AJ48" s="9"/>
      <c r="AK48" s="11"/>
      <c r="AL48" s="27">
        <f>AI48</f>
        <v>0</v>
      </c>
    </row>
    <row r="49" spans="5:38" s="8" customFormat="1" ht="14.25" customHeight="1">
      <c r="E49" s="30" t="s">
        <v>27</v>
      </c>
      <c r="H49" s="26"/>
      <c r="I49" s="27">
        <f t="shared" si="6"/>
        <v>180</v>
      </c>
      <c r="J49" s="28"/>
      <c r="L49" s="29">
        <v>107</v>
      </c>
      <c r="N49" s="26"/>
      <c r="O49" s="27">
        <v>73</v>
      </c>
      <c r="P49" s="28"/>
      <c r="R49" s="29">
        <f>O49</f>
        <v>73</v>
      </c>
      <c r="Y49" s="30" t="s">
        <v>27</v>
      </c>
      <c r="AB49" s="26"/>
      <c r="AC49" s="27">
        <f t="shared" si="7"/>
        <v>16</v>
      </c>
      <c r="AD49" s="28"/>
      <c r="AF49" s="29">
        <v>7</v>
      </c>
      <c r="AH49" s="26"/>
      <c r="AI49" s="27">
        <v>9</v>
      </c>
      <c r="AJ49" s="28"/>
      <c r="AL49" s="27">
        <f>AI49</f>
        <v>9</v>
      </c>
    </row>
    <row r="50" spans="5:38" s="8" customFormat="1" ht="14.25" customHeight="1">
      <c r="E50" s="30" t="s">
        <v>28</v>
      </c>
      <c r="H50" s="26"/>
      <c r="I50" s="27">
        <f t="shared" si="6"/>
        <v>35</v>
      </c>
      <c r="J50" s="28"/>
      <c r="L50" s="29">
        <v>23</v>
      </c>
      <c r="N50" s="26"/>
      <c r="O50" s="27">
        <v>12</v>
      </c>
      <c r="P50" s="28"/>
      <c r="R50" s="29">
        <f>O50</f>
        <v>12</v>
      </c>
      <c r="Y50" s="30" t="s">
        <v>28</v>
      </c>
      <c r="AB50" s="26"/>
      <c r="AC50" s="27">
        <f t="shared" si="7"/>
        <v>3</v>
      </c>
      <c r="AD50" s="28"/>
      <c r="AF50" s="27">
        <v>2</v>
      </c>
      <c r="AH50" s="26"/>
      <c r="AI50" s="36">
        <v>1</v>
      </c>
      <c r="AJ50" s="9"/>
      <c r="AK50" s="11"/>
      <c r="AL50" s="27">
        <f>AI50</f>
        <v>1</v>
      </c>
    </row>
    <row r="51" spans="5:38" s="8" customFormat="1" ht="14.25" customHeight="1">
      <c r="E51" s="30" t="s">
        <v>23</v>
      </c>
      <c r="H51" s="26"/>
      <c r="I51" s="27">
        <f t="shared" si="6"/>
        <v>54</v>
      </c>
      <c r="J51" s="28"/>
      <c r="L51" s="29">
        <v>34</v>
      </c>
      <c r="N51" s="26"/>
      <c r="O51" s="27">
        <v>20</v>
      </c>
      <c r="P51" s="28"/>
      <c r="R51" s="29">
        <f>O51</f>
        <v>20</v>
      </c>
      <c r="Y51" s="30" t="s">
        <v>23</v>
      </c>
      <c r="AB51" s="26"/>
      <c r="AC51" s="27">
        <f t="shared" si="7"/>
        <v>9</v>
      </c>
      <c r="AD51" s="28"/>
      <c r="AF51" s="29">
        <v>6</v>
      </c>
      <c r="AH51" s="26"/>
      <c r="AI51" s="43">
        <v>3</v>
      </c>
      <c r="AJ51" s="37"/>
      <c r="AK51" s="10"/>
      <c r="AL51" s="27">
        <f>AI51</f>
        <v>3</v>
      </c>
    </row>
    <row r="52" spans="5:38" s="8" customFormat="1" ht="12.75" customHeight="1">
      <c r="E52" s="30"/>
      <c r="H52" s="26"/>
      <c r="I52" s="27"/>
      <c r="J52" s="28"/>
      <c r="L52" s="29"/>
      <c r="N52" s="26"/>
      <c r="O52" s="27"/>
      <c r="P52" s="28"/>
      <c r="R52" s="29"/>
      <c r="Y52" s="30"/>
      <c r="AB52" s="26"/>
      <c r="AC52" s="27"/>
      <c r="AD52" s="28"/>
      <c r="AF52" s="29"/>
      <c r="AH52" s="26"/>
      <c r="AI52" s="44"/>
      <c r="AJ52" s="28"/>
      <c r="AL52" s="44"/>
    </row>
    <row r="53" spans="1:39" s="8" customFormat="1" ht="12.75" customHeight="1" thickBot="1">
      <c r="A53" s="45"/>
      <c r="B53" s="45"/>
      <c r="C53" s="45"/>
      <c r="D53" s="45"/>
      <c r="E53" s="45"/>
      <c r="F53" s="45"/>
      <c r="G53" s="45"/>
      <c r="H53" s="46"/>
      <c r="I53" s="47"/>
      <c r="J53" s="48"/>
      <c r="K53" s="45"/>
      <c r="L53" s="47"/>
      <c r="M53" s="45"/>
      <c r="N53" s="46"/>
      <c r="O53" s="47"/>
      <c r="P53" s="48"/>
      <c r="Q53" s="45"/>
      <c r="R53" s="47"/>
      <c r="S53" s="45"/>
      <c r="U53" s="45"/>
      <c r="V53" s="45"/>
      <c r="W53" s="45"/>
      <c r="X53" s="45"/>
      <c r="Y53" s="45"/>
      <c r="Z53" s="45"/>
      <c r="AA53" s="45"/>
      <c r="AB53" s="46"/>
      <c r="AC53" s="47"/>
      <c r="AD53" s="48"/>
      <c r="AE53" s="45"/>
      <c r="AF53" s="47"/>
      <c r="AG53" s="45"/>
      <c r="AH53" s="46"/>
      <c r="AI53" s="47"/>
      <c r="AJ53" s="48"/>
      <c r="AK53" s="45"/>
      <c r="AL53" s="47"/>
      <c r="AM53" s="45"/>
    </row>
    <row r="54" spans="1:39" s="8" customFormat="1" ht="12.75" customHeight="1">
      <c r="A54" s="16"/>
      <c r="B54" s="49" t="s">
        <v>31</v>
      </c>
      <c r="C54" s="16"/>
      <c r="D54" s="16"/>
      <c r="E54" s="16"/>
      <c r="F54" s="16"/>
      <c r="G54" s="16"/>
      <c r="H54" s="16"/>
      <c r="I54" s="27"/>
      <c r="J54" s="16"/>
      <c r="K54" s="16"/>
      <c r="L54" s="27"/>
      <c r="M54" s="16"/>
      <c r="N54" s="16"/>
      <c r="O54" s="27"/>
      <c r="P54" s="16"/>
      <c r="Q54" s="16"/>
      <c r="R54" s="27"/>
      <c r="S54" s="16"/>
      <c r="U54" s="16"/>
      <c r="V54" s="16"/>
      <c r="W54" s="16"/>
      <c r="X54" s="16"/>
      <c r="Y54" s="16"/>
      <c r="Z54" s="16"/>
      <c r="AA54" s="16"/>
      <c r="AB54" s="16"/>
      <c r="AC54" s="27"/>
      <c r="AD54" s="16"/>
      <c r="AE54" s="16"/>
      <c r="AF54" s="27"/>
      <c r="AG54" s="16"/>
      <c r="AH54" s="16"/>
      <c r="AI54" s="27"/>
      <c r="AJ54" s="16"/>
      <c r="AK54" s="16"/>
      <c r="AL54" s="27"/>
      <c r="AM54" s="16"/>
    </row>
    <row r="55" s="8" customFormat="1" ht="12">
      <c r="B55" s="49" t="s">
        <v>32</v>
      </c>
    </row>
    <row r="56" spans="4:24" s="8" customFormat="1" ht="19.5" customHeight="1">
      <c r="D56" s="50"/>
      <c r="E56" s="50" t="s">
        <v>33</v>
      </c>
      <c r="X56" s="50"/>
    </row>
    <row r="57" spans="1:39" s="8" customFormat="1" ht="12.75" thickBo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16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</row>
    <row r="58" spans="2:39" s="8" customFormat="1" ht="17.25" customHeight="1">
      <c r="B58" s="80" t="s">
        <v>2</v>
      </c>
      <c r="C58" s="80"/>
      <c r="D58" s="80"/>
      <c r="E58" s="80"/>
      <c r="H58" s="26"/>
      <c r="I58" s="16"/>
      <c r="J58" s="16"/>
      <c r="K58" s="26"/>
      <c r="L58" s="16"/>
      <c r="M58" s="28"/>
      <c r="N58" s="26"/>
      <c r="O58" s="16"/>
      <c r="P58" s="28"/>
      <c r="Q58" s="51"/>
      <c r="R58" s="52" t="s">
        <v>3</v>
      </c>
      <c r="S58" s="52"/>
      <c r="V58" s="80" t="s">
        <v>2</v>
      </c>
      <c r="W58" s="80"/>
      <c r="X58" s="80"/>
      <c r="Y58" s="80"/>
      <c r="AB58" s="26"/>
      <c r="AC58" s="16"/>
      <c r="AD58" s="28"/>
      <c r="AE58" s="26"/>
      <c r="AF58" s="16"/>
      <c r="AG58" s="28"/>
      <c r="AH58" s="26"/>
      <c r="AI58" s="16"/>
      <c r="AJ58" s="28"/>
      <c r="AK58" s="51"/>
      <c r="AL58" s="52" t="s">
        <v>3</v>
      </c>
      <c r="AM58" s="52"/>
    </row>
    <row r="59" spans="2:39" s="8" customFormat="1" ht="17.25" customHeight="1">
      <c r="B59" s="81" t="s">
        <v>4</v>
      </c>
      <c r="C59" s="82"/>
      <c r="D59" s="82"/>
      <c r="E59" s="82"/>
      <c r="H59" s="26"/>
      <c r="I59" s="53" t="s">
        <v>5</v>
      </c>
      <c r="J59" s="16"/>
      <c r="K59" s="26"/>
      <c r="L59" s="54" t="s">
        <v>6</v>
      </c>
      <c r="M59" s="28"/>
      <c r="N59" s="26"/>
      <c r="O59" s="54" t="s">
        <v>7</v>
      </c>
      <c r="P59" s="28"/>
      <c r="Q59" s="26"/>
      <c r="R59" s="54" t="s">
        <v>8</v>
      </c>
      <c r="S59" s="16"/>
      <c r="V59" s="81" t="s">
        <v>4</v>
      </c>
      <c r="W59" s="81"/>
      <c r="X59" s="82"/>
      <c r="Y59" s="82"/>
      <c r="AB59" s="26"/>
      <c r="AC59" s="53" t="s">
        <v>5</v>
      </c>
      <c r="AD59" s="28"/>
      <c r="AE59" s="26"/>
      <c r="AF59" s="54" t="s">
        <v>6</v>
      </c>
      <c r="AG59" s="28"/>
      <c r="AH59" s="26"/>
      <c r="AI59" s="54" t="s">
        <v>7</v>
      </c>
      <c r="AJ59" s="28"/>
      <c r="AK59" s="26"/>
      <c r="AL59" s="54" t="s">
        <v>8</v>
      </c>
      <c r="AM59" s="16"/>
    </row>
    <row r="60" spans="1:39" s="8" customFormat="1" ht="17.25" customHeight="1">
      <c r="A60" s="55"/>
      <c r="B60" s="79" t="s">
        <v>9</v>
      </c>
      <c r="C60" s="79"/>
      <c r="D60" s="79"/>
      <c r="E60" s="79"/>
      <c r="F60" s="55"/>
      <c r="G60" s="55"/>
      <c r="H60" s="57"/>
      <c r="I60" s="55"/>
      <c r="J60" s="55"/>
      <c r="K60" s="57"/>
      <c r="L60" s="55"/>
      <c r="M60" s="58"/>
      <c r="N60" s="57"/>
      <c r="O60" s="55"/>
      <c r="P60" s="58"/>
      <c r="Q60" s="57"/>
      <c r="R60" s="56" t="s">
        <v>10</v>
      </c>
      <c r="S60" s="55"/>
      <c r="U60" s="55"/>
      <c r="V60" s="79" t="s">
        <v>9</v>
      </c>
      <c r="W60" s="79"/>
      <c r="X60" s="79"/>
      <c r="Y60" s="79"/>
      <c r="Z60" s="55"/>
      <c r="AA60" s="55"/>
      <c r="AB60" s="57"/>
      <c r="AC60" s="55"/>
      <c r="AD60" s="58"/>
      <c r="AE60" s="57"/>
      <c r="AF60" s="55"/>
      <c r="AG60" s="58"/>
      <c r="AH60" s="57"/>
      <c r="AI60" s="55"/>
      <c r="AJ60" s="58"/>
      <c r="AK60" s="57"/>
      <c r="AL60" s="56" t="s">
        <v>10</v>
      </c>
      <c r="AM60" s="55"/>
    </row>
    <row r="61" spans="8:38" s="8" customFormat="1" ht="14.25" customHeight="1">
      <c r="H61" s="59"/>
      <c r="I61" s="60" t="s">
        <v>11</v>
      </c>
      <c r="J61" s="61"/>
      <c r="L61" s="60" t="s">
        <v>11</v>
      </c>
      <c r="N61" s="59"/>
      <c r="O61" s="60" t="s">
        <v>11</v>
      </c>
      <c r="P61" s="61"/>
      <c r="R61" s="60" t="s">
        <v>11</v>
      </c>
      <c r="AB61" s="59"/>
      <c r="AC61" s="60" t="s">
        <v>11</v>
      </c>
      <c r="AD61" s="61"/>
      <c r="AF61" s="60" t="s">
        <v>11</v>
      </c>
      <c r="AH61" s="59"/>
      <c r="AI61" s="60" t="s">
        <v>11</v>
      </c>
      <c r="AJ61" s="61"/>
      <c r="AL61" s="60" t="s">
        <v>11</v>
      </c>
    </row>
    <row r="62" spans="2:38" s="8" customFormat="1" ht="14.25" customHeight="1">
      <c r="B62" s="75" t="s">
        <v>34</v>
      </c>
      <c r="C62" s="75"/>
      <c r="D62" s="75"/>
      <c r="E62" s="75"/>
      <c r="F62" s="75"/>
      <c r="H62" s="26"/>
      <c r="I62" s="27">
        <f>SUM(L62:O62)</f>
        <v>2520</v>
      </c>
      <c r="J62" s="28"/>
      <c r="L62" s="29">
        <f>SUM(L64,L68)+29</f>
        <v>2316</v>
      </c>
      <c r="N62" s="26"/>
      <c r="O62" s="27">
        <f>SUM(O64,O68)+3+11</f>
        <v>204</v>
      </c>
      <c r="P62" s="28"/>
      <c r="R62" s="29">
        <f>SUM(R64,R68)+10+5</f>
        <v>540</v>
      </c>
      <c r="V62" s="75" t="s">
        <v>35</v>
      </c>
      <c r="W62" s="75"/>
      <c r="X62" s="75"/>
      <c r="Y62" s="75"/>
      <c r="Z62" s="75"/>
      <c r="AB62" s="26"/>
      <c r="AC62" s="27">
        <f>SUM(AF62:AI62)</f>
        <v>997</v>
      </c>
      <c r="AD62" s="28"/>
      <c r="AF62" s="29">
        <f>SUM(AF64,AF68)+9</f>
        <v>923</v>
      </c>
      <c r="AH62" s="26"/>
      <c r="AI62" s="27">
        <f>SUM(AI64,AI68)+3</f>
        <v>74</v>
      </c>
      <c r="AJ62" s="28"/>
      <c r="AL62" s="29">
        <f>SUM(AL64,AL68)+5+3</f>
        <v>213</v>
      </c>
    </row>
    <row r="63" spans="8:38" s="8" customFormat="1" ht="14.25" customHeight="1">
      <c r="H63" s="26"/>
      <c r="I63" s="27"/>
      <c r="J63" s="28"/>
      <c r="L63" s="29"/>
      <c r="N63" s="26"/>
      <c r="O63" s="27"/>
      <c r="P63" s="28"/>
      <c r="R63" s="29"/>
      <c r="AB63" s="26"/>
      <c r="AC63" s="27"/>
      <c r="AD63" s="28"/>
      <c r="AF63" s="29"/>
      <c r="AH63" s="26"/>
      <c r="AI63" s="27"/>
      <c r="AJ63" s="28"/>
      <c r="AL63" s="29"/>
    </row>
    <row r="64" spans="3:38" s="8" customFormat="1" ht="14.25" customHeight="1">
      <c r="C64" s="76" t="s">
        <v>14</v>
      </c>
      <c r="D64" s="76"/>
      <c r="E64" s="76"/>
      <c r="F64" s="76"/>
      <c r="H64" s="26"/>
      <c r="I64" s="27">
        <f>SUM(L64:O64)</f>
        <v>2022</v>
      </c>
      <c r="J64" s="28"/>
      <c r="L64" s="29">
        <f>SUM(L65:L66)</f>
        <v>1882</v>
      </c>
      <c r="N64" s="26"/>
      <c r="O64" s="27">
        <f>SUM(O65:O66)</f>
        <v>140</v>
      </c>
      <c r="P64" s="28"/>
      <c r="R64" s="29">
        <f>SUM(R65:R66)</f>
        <v>470</v>
      </c>
      <c r="W64" s="76" t="s">
        <v>14</v>
      </c>
      <c r="X64" s="76"/>
      <c r="Y64" s="76"/>
      <c r="Z64" s="76"/>
      <c r="AB64" s="26"/>
      <c r="AC64" s="27">
        <f>SUM(AF64:AI64)</f>
        <v>815</v>
      </c>
      <c r="AD64" s="28"/>
      <c r="AF64" s="29">
        <f>SUM(AF65:AF66)</f>
        <v>767</v>
      </c>
      <c r="AH64" s="26"/>
      <c r="AI64" s="27">
        <f>SUM(AI65:AI66)</f>
        <v>48</v>
      </c>
      <c r="AJ64" s="28"/>
      <c r="AL64" s="29">
        <f>SUM(AL65:AL66)</f>
        <v>181</v>
      </c>
    </row>
    <row r="65" spans="5:38" s="8" customFormat="1" ht="14.25" customHeight="1">
      <c r="E65" s="30" t="s">
        <v>15</v>
      </c>
      <c r="H65" s="26"/>
      <c r="I65" s="27">
        <f>SUM(L65:O65)</f>
        <v>377</v>
      </c>
      <c r="J65" s="28"/>
      <c r="L65" s="29">
        <v>377</v>
      </c>
      <c r="N65" s="26"/>
      <c r="O65" s="36" t="s">
        <v>0</v>
      </c>
      <c r="P65" s="28"/>
      <c r="R65" s="32" t="str">
        <f>O65</f>
        <v>-</v>
      </c>
      <c r="Y65" s="30" t="s">
        <v>15</v>
      </c>
      <c r="AB65" s="26"/>
      <c r="AC65" s="27">
        <f>SUM(AF65:AI65)</f>
        <v>133</v>
      </c>
      <c r="AD65" s="28"/>
      <c r="AF65" s="29">
        <v>133</v>
      </c>
      <c r="AH65" s="26"/>
      <c r="AI65" s="36" t="s">
        <v>0</v>
      </c>
      <c r="AJ65" s="28"/>
      <c r="AL65" s="32" t="str">
        <f>AI65</f>
        <v>-</v>
      </c>
    </row>
    <row r="66" spans="5:38" s="8" customFormat="1" ht="14.25" customHeight="1">
      <c r="E66" s="30" t="s">
        <v>16</v>
      </c>
      <c r="H66" s="26"/>
      <c r="I66" s="27">
        <f>SUM(L66:O66)</f>
        <v>1645</v>
      </c>
      <c r="J66" s="28"/>
      <c r="L66" s="29">
        <v>1505</v>
      </c>
      <c r="N66" s="26"/>
      <c r="O66" s="27">
        <v>140</v>
      </c>
      <c r="P66" s="28"/>
      <c r="R66" s="29">
        <f>O66+330</f>
        <v>470</v>
      </c>
      <c r="Y66" s="30" t="s">
        <v>16</v>
      </c>
      <c r="AB66" s="26"/>
      <c r="AC66" s="27">
        <f>SUM(AF66:AI66)</f>
        <v>682</v>
      </c>
      <c r="AD66" s="28"/>
      <c r="AF66" s="29">
        <v>634</v>
      </c>
      <c r="AH66" s="26"/>
      <c r="AI66" s="27">
        <v>48</v>
      </c>
      <c r="AJ66" s="28"/>
      <c r="AL66" s="29">
        <f>AI66+133</f>
        <v>181</v>
      </c>
    </row>
    <row r="67" spans="8:38" s="8" customFormat="1" ht="14.25" customHeight="1">
      <c r="H67" s="26"/>
      <c r="I67" s="27"/>
      <c r="J67" s="28"/>
      <c r="L67" s="29"/>
      <c r="N67" s="26"/>
      <c r="O67" s="27"/>
      <c r="P67" s="28"/>
      <c r="R67" s="29"/>
      <c r="AB67" s="26"/>
      <c r="AC67" s="27"/>
      <c r="AD67" s="28"/>
      <c r="AF67" s="29"/>
      <c r="AH67" s="26"/>
      <c r="AI67" s="27"/>
      <c r="AJ67" s="28"/>
      <c r="AL67" s="29"/>
    </row>
    <row r="68" spans="3:38" s="8" customFormat="1" ht="14.25" customHeight="1">
      <c r="C68" s="77" t="s">
        <v>17</v>
      </c>
      <c r="D68" s="77"/>
      <c r="E68" s="77"/>
      <c r="F68" s="77"/>
      <c r="G68" s="78"/>
      <c r="H68" s="26"/>
      <c r="I68" s="27">
        <f>SUM(L68:O68)</f>
        <v>455</v>
      </c>
      <c r="J68" s="28"/>
      <c r="L68" s="29">
        <f>SUM(L70,L77)+3</f>
        <v>405</v>
      </c>
      <c r="N68" s="26"/>
      <c r="O68" s="27">
        <f>SUM(O70,O77)+1</f>
        <v>50</v>
      </c>
      <c r="P68" s="28"/>
      <c r="R68" s="29">
        <f>SUM(R70,R77)</f>
        <v>55</v>
      </c>
      <c r="W68" s="77" t="s">
        <v>17</v>
      </c>
      <c r="X68" s="77"/>
      <c r="Y68" s="77"/>
      <c r="Z68" s="77"/>
      <c r="AA68" s="78"/>
      <c r="AB68" s="26"/>
      <c r="AC68" s="27">
        <f>SUM(AF68:AI68)</f>
        <v>170</v>
      </c>
      <c r="AD68" s="28"/>
      <c r="AF68" s="29">
        <f>SUM(AF70,AF77)</f>
        <v>147</v>
      </c>
      <c r="AH68" s="26"/>
      <c r="AI68" s="27">
        <f>SUM(AI70,AI77)+2</f>
        <v>23</v>
      </c>
      <c r="AJ68" s="28"/>
      <c r="AL68" s="29">
        <f>SUM(AL70,AL77)</f>
        <v>24</v>
      </c>
    </row>
    <row r="69" spans="3:38" s="8" customFormat="1" ht="12" customHeight="1">
      <c r="C69" s="38"/>
      <c r="D69" s="38"/>
      <c r="E69" s="38"/>
      <c r="F69" s="38"/>
      <c r="G69" s="39"/>
      <c r="H69" s="26"/>
      <c r="I69" s="27"/>
      <c r="J69" s="28"/>
      <c r="L69" s="29"/>
      <c r="N69" s="26"/>
      <c r="O69" s="27"/>
      <c r="P69" s="28"/>
      <c r="R69" s="29"/>
      <c r="W69" s="38"/>
      <c r="X69" s="38"/>
      <c r="Y69" s="38"/>
      <c r="Z69" s="38"/>
      <c r="AA69" s="39"/>
      <c r="AB69" s="26"/>
      <c r="AC69" s="27"/>
      <c r="AD69" s="28"/>
      <c r="AF69" s="29"/>
      <c r="AH69" s="26"/>
      <c r="AI69" s="27"/>
      <c r="AJ69" s="28"/>
      <c r="AL69" s="29"/>
    </row>
    <row r="70" spans="4:38" s="8" customFormat="1" ht="14.25" customHeight="1">
      <c r="D70" s="75" t="s">
        <v>18</v>
      </c>
      <c r="E70" s="75"/>
      <c r="H70" s="26"/>
      <c r="I70" s="27">
        <f aca="true" t="shared" si="8" ref="I70:I75">SUM(L70:O70)</f>
        <v>423</v>
      </c>
      <c r="J70" s="28"/>
      <c r="L70" s="29">
        <f>SUM(L71:L75)</f>
        <v>380</v>
      </c>
      <c r="N70" s="26"/>
      <c r="O70" s="27">
        <f>SUM(O71:O75)</f>
        <v>43</v>
      </c>
      <c r="P70" s="28"/>
      <c r="R70" s="29">
        <f>SUM(R71:R75)</f>
        <v>49</v>
      </c>
      <c r="X70" s="75" t="s">
        <v>18</v>
      </c>
      <c r="Y70" s="75"/>
      <c r="AB70" s="26"/>
      <c r="AC70" s="27">
        <f aca="true" t="shared" si="9" ref="AC70:AC75">SUM(AF70:AI70)</f>
        <v>153</v>
      </c>
      <c r="AD70" s="28"/>
      <c r="AF70" s="29">
        <f>SUM(AF71:AF75)</f>
        <v>135</v>
      </c>
      <c r="AH70" s="26"/>
      <c r="AI70" s="27">
        <f>SUM(AI71:AI75)</f>
        <v>18</v>
      </c>
      <c r="AJ70" s="28"/>
      <c r="AL70" s="29">
        <f>SUM(AL71:AL75)</f>
        <v>21</v>
      </c>
    </row>
    <row r="71" spans="5:38" s="8" customFormat="1" ht="14.25" customHeight="1">
      <c r="E71" s="30" t="s">
        <v>19</v>
      </c>
      <c r="H71" s="26"/>
      <c r="I71" s="27">
        <f t="shared" si="8"/>
        <v>316</v>
      </c>
      <c r="J71" s="28"/>
      <c r="L71" s="29">
        <v>301</v>
      </c>
      <c r="N71" s="26"/>
      <c r="O71" s="27">
        <v>15</v>
      </c>
      <c r="P71" s="28"/>
      <c r="R71" s="29">
        <f>O71+3</f>
        <v>18</v>
      </c>
      <c r="Y71" s="30" t="s">
        <v>19</v>
      </c>
      <c r="AB71" s="26"/>
      <c r="AC71" s="27">
        <f t="shared" si="9"/>
        <v>120</v>
      </c>
      <c r="AD71" s="28"/>
      <c r="AF71" s="29">
        <v>112</v>
      </c>
      <c r="AH71" s="26"/>
      <c r="AI71" s="27">
        <v>8</v>
      </c>
      <c r="AJ71" s="28"/>
      <c r="AL71" s="29">
        <f>AI71+1</f>
        <v>9</v>
      </c>
    </row>
    <row r="72" spans="5:38" s="8" customFormat="1" ht="14.25" customHeight="1">
      <c r="E72" s="30" t="s">
        <v>20</v>
      </c>
      <c r="H72" s="26"/>
      <c r="I72" s="27">
        <f t="shared" si="8"/>
        <v>20</v>
      </c>
      <c r="J72" s="28"/>
      <c r="L72" s="29">
        <v>17</v>
      </c>
      <c r="N72" s="26"/>
      <c r="O72" s="27">
        <v>3</v>
      </c>
      <c r="P72" s="28"/>
      <c r="R72" s="29">
        <f>O72</f>
        <v>3</v>
      </c>
      <c r="Y72" s="30" t="s">
        <v>20</v>
      </c>
      <c r="AB72" s="26"/>
      <c r="AC72" s="27">
        <f t="shared" si="9"/>
        <v>7</v>
      </c>
      <c r="AD72" s="28"/>
      <c r="AF72" s="29">
        <v>6</v>
      </c>
      <c r="AH72" s="26"/>
      <c r="AI72" s="43">
        <v>1</v>
      </c>
      <c r="AJ72" s="37"/>
      <c r="AK72" s="10"/>
      <c r="AL72" s="29">
        <f>AI72</f>
        <v>1</v>
      </c>
    </row>
    <row r="73" spans="5:38" s="8" customFormat="1" ht="14.25" customHeight="1">
      <c r="E73" s="30" t="s">
        <v>21</v>
      </c>
      <c r="H73" s="26"/>
      <c r="I73" s="27">
        <f t="shared" si="8"/>
        <v>11</v>
      </c>
      <c r="J73" s="28"/>
      <c r="L73" s="29">
        <v>9</v>
      </c>
      <c r="N73" s="26"/>
      <c r="O73" s="27">
        <v>2</v>
      </c>
      <c r="P73" s="28"/>
      <c r="R73" s="29">
        <f>O73</f>
        <v>2</v>
      </c>
      <c r="Y73" s="30" t="s">
        <v>21</v>
      </c>
      <c r="AB73" s="26"/>
      <c r="AC73" s="27">
        <f t="shared" si="9"/>
        <v>3</v>
      </c>
      <c r="AD73" s="28"/>
      <c r="AF73" s="29">
        <v>1</v>
      </c>
      <c r="AH73" s="26"/>
      <c r="AI73" s="43">
        <v>2</v>
      </c>
      <c r="AJ73" s="37"/>
      <c r="AK73" s="10"/>
      <c r="AL73" s="29">
        <f>AI73</f>
        <v>2</v>
      </c>
    </row>
    <row r="74" spans="5:38" s="8" customFormat="1" ht="14.25" customHeight="1">
      <c r="E74" s="30" t="s">
        <v>22</v>
      </c>
      <c r="H74" s="26"/>
      <c r="I74" s="27">
        <f t="shared" si="8"/>
        <v>48</v>
      </c>
      <c r="J74" s="28"/>
      <c r="L74" s="29">
        <v>33</v>
      </c>
      <c r="N74" s="26"/>
      <c r="O74" s="27">
        <v>15</v>
      </c>
      <c r="P74" s="28"/>
      <c r="R74" s="29">
        <f>O74+3</f>
        <v>18</v>
      </c>
      <c r="Y74" s="30" t="s">
        <v>22</v>
      </c>
      <c r="AB74" s="26"/>
      <c r="AC74" s="27">
        <f t="shared" si="9"/>
        <v>16</v>
      </c>
      <c r="AD74" s="28"/>
      <c r="AF74" s="29">
        <v>14</v>
      </c>
      <c r="AH74" s="26"/>
      <c r="AI74" s="27">
        <v>2</v>
      </c>
      <c r="AJ74" s="28"/>
      <c r="AL74" s="29">
        <f>AI74+2</f>
        <v>4</v>
      </c>
    </row>
    <row r="75" spans="5:38" s="8" customFormat="1" ht="14.25" customHeight="1">
      <c r="E75" s="30" t="s">
        <v>23</v>
      </c>
      <c r="H75" s="26"/>
      <c r="I75" s="27">
        <f t="shared" si="8"/>
        <v>28</v>
      </c>
      <c r="J75" s="28"/>
      <c r="L75" s="29">
        <v>20</v>
      </c>
      <c r="N75" s="26"/>
      <c r="O75" s="27">
        <v>8</v>
      </c>
      <c r="P75" s="28"/>
      <c r="R75" s="29">
        <f>O75</f>
        <v>8</v>
      </c>
      <c r="Y75" s="30" t="s">
        <v>23</v>
      </c>
      <c r="AB75" s="26"/>
      <c r="AC75" s="27">
        <f t="shared" si="9"/>
        <v>7</v>
      </c>
      <c r="AD75" s="28"/>
      <c r="AF75" s="29">
        <v>2</v>
      </c>
      <c r="AH75" s="26"/>
      <c r="AI75" s="27">
        <v>5</v>
      </c>
      <c r="AJ75" s="28"/>
      <c r="AL75" s="29">
        <f>AI75</f>
        <v>5</v>
      </c>
    </row>
    <row r="76" spans="5:38" s="8" customFormat="1" ht="12" customHeight="1">
      <c r="E76" s="30"/>
      <c r="H76" s="26"/>
      <c r="I76" s="27"/>
      <c r="J76" s="28"/>
      <c r="L76" s="29"/>
      <c r="N76" s="26"/>
      <c r="O76" s="27"/>
      <c r="P76" s="28"/>
      <c r="R76" s="29"/>
      <c r="Y76" s="30"/>
      <c r="AB76" s="26"/>
      <c r="AC76" s="27"/>
      <c r="AD76" s="28"/>
      <c r="AF76" s="29"/>
      <c r="AH76" s="26"/>
      <c r="AI76" s="27"/>
      <c r="AJ76" s="28"/>
      <c r="AL76" s="27"/>
    </row>
    <row r="77" spans="4:38" s="8" customFormat="1" ht="14.25" customHeight="1">
      <c r="D77" s="75" t="s">
        <v>24</v>
      </c>
      <c r="E77" s="75"/>
      <c r="H77" s="26"/>
      <c r="I77" s="27">
        <f aca="true" t="shared" si="10" ref="I77:I82">SUM(L77:O77)</f>
        <v>28</v>
      </c>
      <c r="J77" s="28"/>
      <c r="L77" s="29">
        <f>SUM(L78:L82)</f>
        <v>22</v>
      </c>
      <c r="N77" s="26"/>
      <c r="O77" s="27">
        <f>SUM(O78:O82)</f>
        <v>6</v>
      </c>
      <c r="P77" s="28"/>
      <c r="R77" s="29">
        <f>SUM(R78:R82)</f>
        <v>6</v>
      </c>
      <c r="X77" s="75" t="s">
        <v>24</v>
      </c>
      <c r="Y77" s="75"/>
      <c r="AB77" s="26"/>
      <c r="AC77" s="27">
        <f aca="true" t="shared" si="11" ref="AC77:AC82">SUM(AF77:AI77)</f>
        <v>15</v>
      </c>
      <c r="AD77" s="28"/>
      <c r="AF77" s="29">
        <f>SUM(AF78:AF82)</f>
        <v>12</v>
      </c>
      <c r="AH77" s="26"/>
      <c r="AI77" s="27">
        <f>SUM(AI78:AI82)</f>
        <v>3</v>
      </c>
      <c r="AJ77" s="28"/>
      <c r="AL77" s="29">
        <f>SUM(AL78:AL82)</f>
        <v>3</v>
      </c>
    </row>
    <row r="78" spans="5:38" s="8" customFormat="1" ht="14.25" customHeight="1">
      <c r="E78" s="30" t="s">
        <v>25</v>
      </c>
      <c r="H78" s="26"/>
      <c r="I78" s="27">
        <f t="shared" si="10"/>
        <v>7</v>
      </c>
      <c r="J78" s="28"/>
      <c r="L78" s="29">
        <v>7</v>
      </c>
      <c r="N78" s="26"/>
      <c r="O78" s="27">
        <v>0</v>
      </c>
      <c r="P78" s="28"/>
      <c r="R78" s="27">
        <f>O78</f>
        <v>0</v>
      </c>
      <c r="Y78" s="30" t="s">
        <v>25</v>
      </c>
      <c r="AB78" s="26"/>
      <c r="AC78" s="27">
        <f t="shared" si="11"/>
        <v>2</v>
      </c>
      <c r="AD78" s="28"/>
      <c r="AF78" s="29">
        <v>0</v>
      </c>
      <c r="AH78" s="26"/>
      <c r="AI78" s="43">
        <v>2</v>
      </c>
      <c r="AJ78" s="37"/>
      <c r="AK78" s="10"/>
      <c r="AL78" s="62">
        <f>AI78</f>
        <v>2</v>
      </c>
    </row>
    <row r="79" spans="5:38" s="8" customFormat="1" ht="14.25" customHeight="1">
      <c r="E79" s="30" t="s">
        <v>26</v>
      </c>
      <c r="H79" s="26"/>
      <c r="I79" s="27">
        <f t="shared" si="10"/>
        <v>11</v>
      </c>
      <c r="J79" s="28"/>
      <c r="L79" s="29">
        <v>11</v>
      </c>
      <c r="N79" s="26"/>
      <c r="O79" s="27">
        <v>0</v>
      </c>
      <c r="P79" s="28"/>
      <c r="R79" s="27">
        <f>O79</f>
        <v>0</v>
      </c>
      <c r="Y79" s="30" t="s">
        <v>26</v>
      </c>
      <c r="AB79" s="26"/>
      <c r="AC79" s="27">
        <f t="shared" si="11"/>
        <v>8</v>
      </c>
      <c r="AD79" s="28"/>
      <c r="AF79" s="29">
        <v>8</v>
      </c>
      <c r="AH79" s="26"/>
      <c r="AI79" s="36">
        <v>0</v>
      </c>
      <c r="AJ79" s="28"/>
      <c r="AL79" s="62">
        <f>AI79</f>
        <v>0</v>
      </c>
    </row>
    <row r="80" spans="5:38" s="8" customFormat="1" ht="14.25" customHeight="1">
      <c r="E80" s="30" t="s">
        <v>27</v>
      </c>
      <c r="H80" s="26"/>
      <c r="I80" s="27">
        <f t="shared" si="10"/>
        <v>6</v>
      </c>
      <c r="J80" s="28"/>
      <c r="L80" s="29">
        <v>2</v>
      </c>
      <c r="N80" s="26"/>
      <c r="O80" s="27">
        <v>4</v>
      </c>
      <c r="P80" s="28"/>
      <c r="R80" s="27">
        <f>O80</f>
        <v>4</v>
      </c>
      <c r="Y80" s="30" t="s">
        <v>27</v>
      </c>
      <c r="AB80" s="26"/>
      <c r="AC80" s="27">
        <f t="shared" si="11"/>
        <v>3</v>
      </c>
      <c r="AD80" s="28"/>
      <c r="AF80" s="29">
        <v>3</v>
      </c>
      <c r="AH80" s="26"/>
      <c r="AI80" s="36">
        <v>0</v>
      </c>
      <c r="AJ80" s="28"/>
      <c r="AL80" s="62">
        <f>AI80</f>
        <v>0</v>
      </c>
    </row>
    <row r="81" spans="5:38" s="8" customFormat="1" ht="14.25" customHeight="1">
      <c r="E81" s="30" t="s">
        <v>28</v>
      </c>
      <c r="H81" s="26"/>
      <c r="I81" s="63">
        <f t="shared" si="10"/>
        <v>0</v>
      </c>
      <c r="J81" s="28"/>
      <c r="L81" s="36" t="s">
        <v>0</v>
      </c>
      <c r="N81" s="26"/>
      <c r="O81" s="64" t="s">
        <v>0</v>
      </c>
      <c r="P81" s="28"/>
      <c r="R81" s="64" t="str">
        <f>O81</f>
        <v>-</v>
      </c>
      <c r="Y81" s="30" t="s">
        <v>28</v>
      </c>
      <c r="AB81" s="26"/>
      <c r="AC81" s="63">
        <f t="shared" si="11"/>
        <v>0</v>
      </c>
      <c r="AD81" s="40"/>
      <c r="AE81" s="41"/>
      <c r="AF81" s="36">
        <v>0</v>
      </c>
      <c r="AG81" s="41"/>
      <c r="AH81" s="42"/>
      <c r="AI81" s="36">
        <v>0</v>
      </c>
      <c r="AJ81" s="40"/>
      <c r="AK81" s="41"/>
      <c r="AL81" s="65">
        <f>AI81</f>
        <v>0</v>
      </c>
    </row>
    <row r="82" spans="5:38" s="8" customFormat="1" ht="14.25" customHeight="1">
      <c r="E82" s="30" t="s">
        <v>23</v>
      </c>
      <c r="H82" s="26"/>
      <c r="I82" s="27">
        <f t="shared" si="10"/>
        <v>4</v>
      </c>
      <c r="J82" s="28"/>
      <c r="L82" s="29">
        <v>2</v>
      </c>
      <c r="N82" s="26"/>
      <c r="O82" s="27">
        <v>2</v>
      </c>
      <c r="P82" s="28"/>
      <c r="R82" s="27">
        <f>O82</f>
        <v>2</v>
      </c>
      <c r="Y82" s="30" t="s">
        <v>23</v>
      </c>
      <c r="AB82" s="26"/>
      <c r="AC82" s="27">
        <f t="shared" si="11"/>
        <v>2</v>
      </c>
      <c r="AD82" s="28"/>
      <c r="AF82" s="36">
        <v>1</v>
      </c>
      <c r="AH82" s="26"/>
      <c r="AI82" s="36">
        <v>1</v>
      </c>
      <c r="AJ82" s="37"/>
      <c r="AK82" s="10"/>
      <c r="AL82" s="65">
        <f>AI82</f>
        <v>1</v>
      </c>
    </row>
    <row r="83" spans="8:36" s="8" customFormat="1" ht="12.75" customHeight="1">
      <c r="H83" s="26"/>
      <c r="I83" s="27"/>
      <c r="J83" s="28"/>
      <c r="L83" s="29"/>
      <c r="N83" s="26"/>
      <c r="O83" s="27"/>
      <c r="P83" s="28"/>
      <c r="R83" s="29"/>
      <c r="AB83" s="26"/>
      <c r="AC83" s="16"/>
      <c r="AD83" s="28"/>
      <c r="AH83" s="26"/>
      <c r="AI83" s="16"/>
      <c r="AJ83" s="28"/>
    </row>
    <row r="84" spans="8:36" s="8" customFormat="1" ht="12.75" customHeight="1">
      <c r="H84" s="26"/>
      <c r="I84" s="27"/>
      <c r="J84" s="28"/>
      <c r="L84" s="29"/>
      <c r="N84" s="26"/>
      <c r="O84" s="27"/>
      <c r="P84" s="28"/>
      <c r="R84" s="29"/>
      <c r="AB84" s="26"/>
      <c r="AC84" s="16"/>
      <c r="AD84" s="28"/>
      <c r="AH84" s="26"/>
      <c r="AI84" s="16"/>
      <c r="AJ84" s="28"/>
    </row>
    <row r="85" spans="8:36" s="8" customFormat="1" ht="12.75" customHeight="1">
      <c r="H85" s="26"/>
      <c r="I85" s="27"/>
      <c r="J85" s="28"/>
      <c r="L85" s="29"/>
      <c r="N85" s="26"/>
      <c r="O85" s="27"/>
      <c r="P85" s="28"/>
      <c r="R85" s="29"/>
      <c r="AB85" s="26"/>
      <c r="AC85" s="16"/>
      <c r="AD85" s="28"/>
      <c r="AH85" s="26"/>
      <c r="AI85" s="16"/>
      <c r="AJ85" s="28"/>
    </row>
    <row r="86" spans="2:38" s="8" customFormat="1" ht="14.25" customHeight="1">
      <c r="B86" s="75" t="s">
        <v>36</v>
      </c>
      <c r="C86" s="75"/>
      <c r="D86" s="75"/>
      <c r="E86" s="75"/>
      <c r="F86" s="75"/>
      <c r="H86" s="26"/>
      <c r="I86" s="27">
        <f>SUM(L86:O86)</f>
        <v>1709</v>
      </c>
      <c r="J86" s="28"/>
      <c r="L86" s="29">
        <f>SUM(L88,L92)+29</f>
        <v>1544</v>
      </c>
      <c r="N86" s="26"/>
      <c r="O86" s="27">
        <f>SUM(O88,O92)+4+3</f>
        <v>165</v>
      </c>
      <c r="P86" s="28"/>
      <c r="R86" s="29">
        <f>SUM(R88,R92)+15+9</f>
        <v>344</v>
      </c>
      <c r="V86" s="75" t="s">
        <v>37</v>
      </c>
      <c r="W86" s="75"/>
      <c r="X86" s="75"/>
      <c r="Y86" s="75"/>
      <c r="Z86" s="75"/>
      <c r="AB86" s="26"/>
      <c r="AC86" s="64">
        <f>SUM(AF86:AI86)</f>
        <v>4114</v>
      </c>
      <c r="AD86" s="66"/>
      <c r="AE86" s="67"/>
      <c r="AF86" s="67">
        <f>SUM(AF88,AF92)+29</f>
        <v>3812</v>
      </c>
      <c r="AG86" s="67"/>
      <c r="AH86" s="68"/>
      <c r="AI86" s="64">
        <f>SUM(AI88,AI92)+6+14</f>
        <v>302</v>
      </c>
      <c r="AJ86" s="66"/>
      <c r="AK86" s="67"/>
      <c r="AL86" s="67">
        <f>SUM(AL88,AL92)+14+16</f>
        <v>846</v>
      </c>
    </row>
    <row r="87" spans="8:38" s="8" customFormat="1" ht="14.25" customHeight="1">
      <c r="H87" s="26"/>
      <c r="I87" s="27"/>
      <c r="J87" s="28"/>
      <c r="L87" s="29"/>
      <c r="N87" s="26"/>
      <c r="O87" s="27"/>
      <c r="P87" s="28"/>
      <c r="R87" s="29"/>
      <c r="AB87" s="26"/>
      <c r="AC87" s="64"/>
      <c r="AD87" s="66"/>
      <c r="AE87" s="67"/>
      <c r="AF87" s="67"/>
      <c r="AG87" s="67"/>
      <c r="AH87" s="68"/>
      <c r="AI87" s="64"/>
      <c r="AJ87" s="66"/>
      <c r="AK87" s="67"/>
      <c r="AL87" s="67"/>
    </row>
    <row r="88" spans="3:38" s="8" customFormat="1" ht="14.25" customHeight="1">
      <c r="C88" s="76" t="s">
        <v>14</v>
      </c>
      <c r="D88" s="76"/>
      <c r="E88" s="76"/>
      <c r="F88" s="76"/>
      <c r="H88" s="26"/>
      <c r="I88" s="27">
        <f>SUM(L88:O88)</f>
        <v>1426</v>
      </c>
      <c r="J88" s="28"/>
      <c r="L88" s="29">
        <f>SUM(L89:L90)</f>
        <v>1310</v>
      </c>
      <c r="N88" s="26"/>
      <c r="O88" s="27">
        <f>SUM(O89:O90)</f>
        <v>116</v>
      </c>
      <c r="P88" s="28"/>
      <c r="R88" s="29">
        <f>SUM(R89:R90)</f>
        <v>276</v>
      </c>
      <c r="W88" s="76" t="s">
        <v>14</v>
      </c>
      <c r="X88" s="76"/>
      <c r="Y88" s="76"/>
      <c r="Z88" s="76"/>
      <c r="AB88" s="26"/>
      <c r="AC88" s="64">
        <f>SUM(AF88:AI88)</f>
        <v>2850</v>
      </c>
      <c r="AD88" s="66"/>
      <c r="AE88" s="67"/>
      <c r="AF88" s="67">
        <f>SUM(AF89:AF90)</f>
        <v>2675</v>
      </c>
      <c r="AG88" s="67"/>
      <c r="AH88" s="68"/>
      <c r="AI88" s="64">
        <f>SUM(AI89:AI90)</f>
        <v>175</v>
      </c>
      <c r="AJ88" s="66"/>
      <c r="AK88" s="67"/>
      <c r="AL88" s="67">
        <v>706</v>
      </c>
    </row>
    <row r="89" spans="5:38" s="8" customFormat="1" ht="14.25" customHeight="1">
      <c r="E89" s="30" t="s">
        <v>15</v>
      </c>
      <c r="H89" s="26"/>
      <c r="I89" s="27">
        <f>SUM(L89:O89)</f>
        <v>335</v>
      </c>
      <c r="J89" s="28"/>
      <c r="L89" s="29">
        <v>335</v>
      </c>
      <c r="N89" s="26"/>
      <c r="O89" s="36" t="s">
        <v>0</v>
      </c>
      <c r="P89" s="28"/>
      <c r="R89" s="32" t="str">
        <f>O89</f>
        <v>-</v>
      </c>
      <c r="Y89" s="30" t="s">
        <v>15</v>
      </c>
      <c r="AB89" s="26"/>
      <c r="AC89" s="64">
        <f>SUM(AF89:AI89)</f>
        <v>454</v>
      </c>
      <c r="AD89" s="66"/>
      <c r="AE89" s="67"/>
      <c r="AF89" s="67">
        <v>454</v>
      </c>
      <c r="AG89" s="67"/>
      <c r="AH89" s="68"/>
      <c r="AI89" s="64" t="s">
        <v>0</v>
      </c>
      <c r="AJ89" s="66"/>
      <c r="AK89" s="67"/>
      <c r="AL89" s="69" t="str">
        <f>AI89</f>
        <v>-</v>
      </c>
    </row>
    <row r="90" spans="5:38" s="8" customFormat="1" ht="14.25" customHeight="1">
      <c r="E90" s="30" t="s">
        <v>16</v>
      </c>
      <c r="H90" s="26"/>
      <c r="I90" s="27">
        <f>SUM(L90:O90)</f>
        <v>1091</v>
      </c>
      <c r="J90" s="28"/>
      <c r="L90" s="29">
        <v>975</v>
      </c>
      <c r="N90" s="26"/>
      <c r="O90" s="27">
        <v>116</v>
      </c>
      <c r="P90" s="28"/>
      <c r="R90" s="29">
        <f>O90+160</f>
        <v>276</v>
      </c>
      <c r="Y90" s="30" t="s">
        <v>16</v>
      </c>
      <c r="AB90" s="26"/>
      <c r="AC90" s="64">
        <f>SUM(AF90:AI90)</f>
        <v>2396</v>
      </c>
      <c r="AD90" s="66"/>
      <c r="AE90" s="67"/>
      <c r="AF90" s="67">
        <v>2221</v>
      </c>
      <c r="AG90" s="67"/>
      <c r="AH90" s="68"/>
      <c r="AI90" s="64">
        <v>175</v>
      </c>
      <c r="AJ90" s="66"/>
      <c r="AK90" s="67"/>
      <c r="AL90" s="67">
        <f>AI90+520</f>
        <v>695</v>
      </c>
    </row>
    <row r="91" spans="8:38" s="8" customFormat="1" ht="14.25" customHeight="1">
      <c r="H91" s="26"/>
      <c r="I91" s="27"/>
      <c r="J91" s="28"/>
      <c r="L91" s="29"/>
      <c r="N91" s="26"/>
      <c r="O91" s="27"/>
      <c r="P91" s="28"/>
      <c r="R91" s="29"/>
      <c r="AB91" s="26"/>
      <c r="AC91" s="64"/>
      <c r="AD91" s="66"/>
      <c r="AE91" s="67"/>
      <c r="AF91" s="67"/>
      <c r="AG91" s="67"/>
      <c r="AH91" s="68"/>
      <c r="AI91" s="64"/>
      <c r="AJ91" s="66"/>
      <c r="AK91" s="67"/>
      <c r="AL91" s="67"/>
    </row>
    <row r="92" spans="1:38" s="8" customFormat="1" ht="14.25" customHeight="1">
      <c r="A92" s="29"/>
      <c r="C92" s="77" t="s">
        <v>17</v>
      </c>
      <c r="D92" s="77"/>
      <c r="E92" s="77"/>
      <c r="F92" s="77"/>
      <c r="G92" s="78"/>
      <c r="H92" s="26"/>
      <c r="I92" s="27">
        <f>SUM(L92:O92)</f>
        <v>247</v>
      </c>
      <c r="J92" s="28"/>
      <c r="L92" s="29">
        <f>SUM(L94,L101)+3</f>
        <v>205</v>
      </c>
      <c r="N92" s="26"/>
      <c r="O92" s="27">
        <f>SUM(O94,O101)</f>
        <v>42</v>
      </c>
      <c r="P92" s="28"/>
      <c r="R92" s="29">
        <f>SUM(R94,R101)</f>
        <v>44</v>
      </c>
      <c r="W92" s="77" t="s">
        <v>17</v>
      </c>
      <c r="X92" s="77"/>
      <c r="Y92" s="77"/>
      <c r="Z92" s="77"/>
      <c r="AA92" s="78"/>
      <c r="AB92" s="26"/>
      <c r="AC92" s="64">
        <f>SUM(AF92:AI92)</f>
        <v>1215</v>
      </c>
      <c r="AD92" s="66"/>
      <c r="AE92" s="67"/>
      <c r="AF92" s="67">
        <f>SUM(AF94,AF101)+3</f>
        <v>1108</v>
      </c>
      <c r="AG92" s="67"/>
      <c r="AH92" s="68"/>
      <c r="AI92" s="64">
        <f>SUM(AI94,AI101)+7</f>
        <v>107</v>
      </c>
      <c r="AJ92" s="66"/>
      <c r="AK92" s="67"/>
      <c r="AL92" s="67">
        <f>SUM(AL94,AL101)</f>
        <v>110</v>
      </c>
    </row>
    <row r="93" spans="1:38" s="8" customFormat="1" ht="12" customHeight="1">
      <c r="A93" s="29"/>
      <c r="C93" s="38"/>
      <c r="D93" s="38"/>
      <c r="E93" s="38"/>
      <c r="F93" s="38"/>
      <c r="G93" s="39"/>
      <c r="H93" s="26"/>
      <c r="I93" s="27"/>
      <c r="J93" s="28"/>
      <c r="L93" s="29"/>
      <c r="N93" s="26"/>
      <c r="O93" s="27"/>
      <c r="P93" s="28"/>
      <c r="R93" s="29"/>
      <c r="W93" s="38"/>
      <c r="X93" s="38"/>
      <c r="Y93" s="38"/>
      <c r="Z93" s="38"/>
      <c r="AA93" s="39"/>
      <c r="AB93" s="26"/>
      <c r="AC93" s="64"/>
      <c r="AD93" s="66"/>
      <c r="AE93" s="67"/>
      <c r="AF93" s="67"/>
      <c r="AG93" s="67"/>
      <c r="AH93" s="68"/>
      <c r="AI93" s="64"/>
      <c r="AJ93" s="66"/>
      <c r="AK93" s="67"/>
      <c r="AL93" s="67"/>
    </row>
    <row r="94" spans="4:38" s="8" customFormat="1" ht="14.25" customHeight="1">
      <c r="D94" s="75" t="s">
        <v>18</v>
      </c>
      <c r="E94" s="75"/>
      <c r="H94" s="26"/>
      <c r="I94" s="27">
        <f aca="true" t="shared" si="12" ref="I94:I99">SUM(L94:O94)</f>
        <v>213</v>
      </c>
      <c r="J94" s="28"/>
      <c r="L94" s="29">
        <f>SUM(L95:L99)</f>
        <v>176</v>
      </c>
      <c r="N94" s="26"/>
      <c r="O94" s="27">
        <f>SUM(O95:O99)</f>
        <v>37</v>
      </c>
      <c r="P94" s="28"/>
      <c r="R94" s="29">
        <f>SUM(R95:R99)</f>
        <v>39</v>
      </c>
      <c r="X94" s="75" t="s">
        <v>18</v>
      </c>
      <c r="Y94" s="75"/>
      <c r="AB94" s="26"/>
      <c r="AC94" s="64">
        <f aca="true" t="shared" si="13" ref="AC94:AC99">SUM(AF94:AI94)</f>
        <v>1116</v>
      </c>
      <c r="AD94" s="66"/>
      <c r="AE94" s="67"/>
      <c r="AF94" s="67">
        <f>SUM(AF95:AF99)</f>
        <v>1028</v>
      </c>
      <c r="AG94" s="67"/>
      <c r="AH94" s="68"/>
      <c r="AI94" s="64">
        <f>SUM(AI95:AI99)</f>
        <v>88</v>
      </c>
      <c r="AJ94" s="66"/>
      <c r="AK94" s="67"/>
      <c r="AL94" s="67">
        <f>SUM(AL95:AL99)</f>
        <v>98</v>
      </c>
    </row>
    <row r="95" spans="5:38" s="8" customFormat="1" ht="14.25" customHeight="1">
      <c r="E95" s="30" t="s">
        <v>19</v>
      </c>
      <c r="H95" s="26"/>
      <c r="I95" s="27">
        <f t="shared" si="12"/>
        <v>156</v>
      </c>
      <c r="J95" s="28"/>
      <c r="L95" s="29">
        <v>142</v>
      </c>
      <c r="N95" s="26"/>
      <c r="O95" s="27">
        <v>14</v>
      </c>
      <c r="P95" s="28"/>
      <c r="R95" s="29">
        <f>O95+1</f>
        <v>15</v>
      </c>
      <c r="Y95" s="30" t="s">
        <v>19</v>
      </c>
      <c r="AB95" s="26"/>
      <c r="AC95" s="64">
        <f t="shared" si="13"/>
        <v>844</v>
      </c>
      <c r="AD95" s="66"/>
      <c r="AE95" s="67"/>
      <c r="AF95" s="67">
        <v>816</v>
      </c>
      <c r="AG95" s="67"/>
      <c r="AH95" s="68"/>
      <c r="AI95" s="64">
        <v>28</v>
      </c>
      <c r="AJ95" s="66"/>
      <c r="AK95" s="67"/>
      <c r="AL95" s="67">
        <f>AI95+3</f>
        <v>31</v>
      </c>
    </row>
    <row r="96" spans="5:38" s="8" customFormat="1" ht="14.25" customHeight="1">
      <c r="E96" s="30" t="s">
        <v>20</v>
      </c>
      <c r="H96" s="26"/>
      <c r="I96" s="27">
        <f t="shared" si="12"/>
        <v>10</v>
      </c>
      <c r="J96" s="28"/>
      <c r="L96" s="29">
        <v>5</v>
      </c>
      <c r="N96" s="26"/>
      <c r="O96" s="27">
        <v>5</v>
      </c>
      <c r="P96" s="28"/>
      <c r="R96" s="29">
        <f>O96</f>
        <v>5</v>
      </c>
      <c r="Y96" s="30" t="s">
        <v>20</v>
      </c>
      <c r="AB96" s="26"/>
      <c r="AC96" s="64">
        <f t="shared" si="13"/>
        <v>46</v>
      </c>
      <c r="AD96" s="66"/>
      <c r="AE96" s="67"/>
      <c r="AF96" s="67">
        <v>37</v>
      </c>
      <c r="AG96" s="67"/>
      <c r="AH96" s="68"/>
      <c r="AI96" s="64">
        <v>9</v>
      </c>
      <c r="AJ96" s="66"/>
      <c r="AK96" s="67"/>
      <c r="AL96" s="67">
        <f>AI96</f>
        <v>9</v>
      </c>
    </row>
    <row r="97" spans="5:38" s="8" customFormat="1" ht="14.25" customHeight="1">
      <c r="E97" s="30" t="s">
        <v>21</v>
      </c>
      <c r="H97" s="26"/>
      <c r="I97" s="27">
        <f t="shared" si="12"/>
        <v>4</v>
      </c>
      <c r="J97" s="28"/>
      <c r="L97" s="29">
        <v>3</v>
      </c>
      <c r="N97" s="26"/>
      <c r="O97" s="64">
        <v>1</v>
      </c>
      <c r="P97" s="28"/>
      <c r="R97" s="67">
        <f>O97</f>
        <v>1</v>
      </c>
      <c r="Y97" s="30" t="s">
        <v>21</v>
      </c>
      <c r="AB97" s="26"/>
      <c r="AC97" s="64">
        <f t="shared" si="13"/>
        <v>16</v>
      </c>
      <c r="AD97" s="66"/>
      <c r="AE97" s="67"/>
      <c r="AF97" s="67">
        <v>10</v>
      </c>
      <c r="AG97" s="67"/>
      <c r="AH97" s="68"/>
      <c r="AI97" s="64">
        <v>6</v>
      </c>
      <c r="AJ97" s="66"/>
      <c r="AK97" s="67"/>
      <c r="AL97" s="67">
        <f>AI97</f>
        <v>6</v>
      </c>
    </row>
    <row r="98" spans="5:38" s="8" customFormat="1" ht="14.25" customHeight="1">
      <c r="E98" s="30" t="s">
        <v>22</v>
      </c>
      <c r="H98" s="26"/>
      <c r="I98" s="27">
        <f t="shared" si="12"/>
        <v>25</v>
      </c>
      <c r="J98" s="28"/>
      <c r="L98" s="29">
        <v>12</v>
      </c>
      <c r="N98" s="26"/>
      <c r="O98" s="27">
        <v>13</v>
      </c>
      <c r="P98" s="28"/>
      <c r="R98" s="29">
        <f>O98+1</f>
        <v>14</v>
      </c>
      <c r="Y98" s="30" t="s">
        <v>22</v>
      </c>
      <c r="AB98" s="26"/>
      <c r="AC98" s="64">
        <f t="shared" si="13"/>
        <v>171</v>
      </c>
      <c r="AD98" s="66"/>
      <c r="AE98" s="67"/>
      <c r="AF98" s="67">
        <v>135</v>
      </c>
      <c r="AG98" s="67"/>
      <c r="AH98" s="68"/>
      <c r="AI98" s="64">
        <v>36</v>
      </c>
      <c r="AJ98" s="66"/>
      <c r="AK98" s="67"/>
      <c r="AL98" s="67">
        <f>AI98+7</f>
        <v>43</v>
      </c>
    </row>
    <row r="99" spans="5:38" s="8" customFormat="1" ht="14.25" customHeight="1">
      <c r="E99" s="30" t="s">
        <v>23</v>
      </c>
      <c r="H99" s="26"/>
      <c r="I99" s="27">
        <f t="shared" si="12"/>
        <v>18</v>
      </c>
      <c r="J99" s="28"/>
      <c r="L99" s="29">
        <v>14</v>
      </c>
      <c r="N99" s="26"/>
      <c r="O99" s="27">
        <v>4</v>
      </c>
      <c r="P99" s="28"/>
      <c r="R99" s="29">
        <f>O99</f>
        <v>4</v>
      </c>
      <c r="Y99" s="30" t="s">
        <v>23</v>
      </c>
      <c r="AB99" s="26"/>
      <c r="AC99" s="64">
        <f t="shared" si="13"/>
        <v>39</v>
      </c>
      <c r="AD99" s="66"/>
      <c r="AE99" s="67"/>
      <c r="AF99" s="67">
        <v>30</v>
      </c>
      <c r="AG99" s="67"/>
      <c r="AH99" s="68"/>
      <c r="AI99" s="64">
        <v>9</v>
      </c>
      <c r="AJ99" s="66"/>
      <c r="AK99" s="67"/>
      <c r="AL99" s="67">
        <f>AI99</f>
        <v>9</v>
      </c>
    </row>
    <row r="100" spans="5:38" s="8" customFormat="1" ht="12" customHeight="1">
      <c r="E100" s="30"/>
      <c r="H100" s="26"/>
      <c r="I100" s="27"/>
      <c r="J100" s="28"/>
      <c r="L100" s="29"/>
      <c r="N100" s="26"/>
      <c r="O100" s="27"/>
      <c r="P100" s="28"/>
      <c r="R100" s="27"/>
      <c r="Y100" s="30"/>
      <c r="AB100" s="26"/>
      <c r="AC100" s="64"/>
      <c r="AD100" s="66"/>
      <c r="AE100" s="67"/>
      <c r="AF100" s="67"/>
      <c r="AG100" s="67"/>
      <c r="AH100" s="68"/>
      <c r="AI100" s="64"/>
      <c r="AJ100" s="66"/>
      <c r="AK100" s="67"/>
      <c r="AL100" s="67"/>
    </row>
    <row r="101" spans="4:38" s="8" customFormat="1" ht="14.25" customHeight="1">
      <c r="D101" s="75" t="s">
        <v>24</v>
      </c>
      <c r="E101" s="75"/>
      <c r="H101" s="26"/>
      <c r="I101" s="27">
        <f aca="true" t="shared" si="14" ref="I101:I106">SUM(L101:O101)</f>
        <v>31</v>
      </c>
      <c r="J101" s="28"/>
      <c r="L101" s="29">
        <f>SUM(L102:L106)</f>
        <v>26</v>
      </c>
      <c r="N101" s="26"/>
      <c r="O101" s="27">
        <f>SUM(O102:O106)</f>
        <v>5</v>
      </c>
      <c r="P101" s="28"/>
      <c r="R101" s="29">
        <f>SUM(R102:R106)</f>
        <v>5</v>
      </c>
      <c r="X101" s="75" t="s">
        <v>24</v>
      </c>
      <c r="Y101" s="75"/>
      <c r="AB101" s="26"/>
      <c r="AC101" s="64">
        <f aca="true" t="shared" si="15" ref="AC101:AC106">SUM(AF101:AI101)</f>
        <v>89</v>
      </c>
      <c r="AD101" s="66"/>
      <c r="AE101" s="67"/>
      <c r="AF101" s="67">
        <f>SUM(AF102:AF106)</f>
        <v>77</v>
      </c>
      <c r="AG101" s="67"/>
      <c r="AH101" s="68"/>
      <c r="AI101" s="64">
        <f>SUM(AI102:AI106)</f>
        <v>12</v>
      </c>
      <c r="AJ101" s="66"/>
      <c r="AK101" s="67"/>
      <c r="AL101" s="67">
        <f>SUM(AL102:AL106)</f>
        <v>12</v>
      </c>
    </row>
    <row r="102" spans="5:38" s="8" customFormat="1" ht="14.25" customHeight="1">
      <c r="E102" s="30" t="s">
        <v>25</v>
      </c>
      <c r="H102" s="26"/>
      <c r="I102" s="27">
        <f t="shared" si="14"/>
        <v>7</v>
      </c>
      <c r="J102" s="28"/>
      <c r="L102" s="29">
        <v>6</v>
      </c>
      <c r="N102" s="26"/>
      <c r="O102" s="64">
        <v>1</v>
      </c>
      <c r="P102" s="28"/>
      <c r="R102" s="67">
        <f>O102</f>
        <v>1</v>
      </c>
      <c r="Y102" s="30" t="s">
        <v>25</v>
      </c>
      <c r="AB102" s="26"/>
      <c r="AC102" s="64">
        <f t="shared" si="15"/>
        <v>10</v>
      </c>
      <c r="AD102" s="66"/>
      <c r="AE102" s="67"/>
      <c r="AF102" s="67">
        <v>8</v>
      </c>
      <c r="AG102" s="67"/>
      <c r="AH102" s="68"/>
      <c r="AI102" s="64">
        <v>2</v>
      </c>
      <c r="AJ102" s="66"/>
      <c r="AK102" s="67"/>
      <c r="AL102" s="67">
        <f>AI102</f>
        <v>2</v>
      </c>
    </row>
    <row r="103" spans="5:38" s="8" customFormat="1" ht="14.25" customHeight="1">
      <c r="E103" s="30" t="s">
        <v>26</v>
      </c>
      <c r="H103" s="26"/>
      <c r="I103" s="27">
        <f t="shared" si="14"/>
        <v>16</v>
      </c>
      <c r="J103" s="28"/>
      <c r="L103" s="29">
        <v>15</v>
      </c>
      <c r="N103" s="26"/>
      <c r="O103" s="27">
        <v>1</v>
      </c>
      <c r="P103" s="28"/>
      <c r="R103" s="67">
        <f>O103</f>
        <v>1</v>
      </c>
      <c r="Y103" s="30" t="s">
        <v>26</v>
      </c>
      <c r="AB103" s="26"/>
      <c r="AC103" s="64">
        <f t="shared" si="15"/>
        <v>57</v>
      </c>
      <c r="AD103" s="66"/>
      <c r="AE103" s="67"/>
      <c r="AF103" s="67">
        <v>52</v>
      </c>
      <c r="AG103" s="67"/>
      <c r="AH103" s="68"/>
      <c r="AI103" s="64">
        <v>5</v>
      </c>
      <c r="AJ103" s="66"/>
      <c r="AK103" s="67"/>
      <c r="AL103" s="67">
        <f>AI103</f>
        <v>5</v>
      </c>
    </row>
    <row r="104" spans="5:38" s="8" customFormat="1" ht="14.25" customHeight="1">
      <c r="E104" s="30" t="s">
        <v>27</v>
      </c>
      <c r="H104" s="26"/>
      <c r="I104" s="27">
        <f t="shared" si="14"/>
        <v>3</v>
      </c>
      <c r="J104" s="28"/>
      <c r="L104" s="29">
        <v>2</v>
      </c>
      <c r="N104" s="26"/>
      <c r="O104" s="64">
        <v>1</v>
      </c>
      <c r="P104" s="28"/>
      <c r="R104" s="67">
        <f>O104</f>
        <v>1</v>
      </c>
      <c r="Y104" s="30" t="s">
        <v>27</v>
      </c>
      <c r="AB104" s="26"/>
      <c r="AC104" s="64">
        <f t="shared" si="15"/>
        <v>15</v>
      </c>
      <c r="AD104" s="66"/>
      <c r="AE104" s="67"/>
      <c r="AF104" s="67">
        <v>11</v>
      </c>
      <c r="AG104" s="67"/>
      <c r="AH104" s="68"/>
      <c r="AI104" s="64">
        <v>4</v>
      </c>
      <c r="AJ104" s="66"/>
      <c r="AK104" s="67"/>
      <c r="AL104" s="67">
        <f>AI104</f>
        <v>4</v>
      </c>
    </row>
    <row r="105" spans="5:38" s="8" customFormat="1" ht="14.25" customHeight="1">
      <c r="E105" s="30" t="s">
        <v>28</v>
      </c>
      <c r="H105" s="26"/>
      <c r="I105" s="27">
        <f t="shared" si="14"/>
        <v>1</v>
      </c>
      <c r="J105" s="28"/>
      <c r="L105" s="36">
        <v>0</v>
      </c>
      <c r="N105" s="26"/>
      <c r="O105" s="36">
        <v>1</v>
      </c>
      <c r="P105" s="28"/>
      <c r="R105" s="67">
        <f>O105</f>
        <v>1</v>
      </c>
      <c r="Y105" s="30" t="s">
        <v>28</v>
      </c>
      <c r="AB105" s="26"/>
      <c r="AC105" s="64">
        <f t="shared" si="15"/>
        <v>1</v>
      </c>
      <c r="AD105" s="66"/>
      <c r="AE105" s="67"/>
      <c r="AF105" s="67">
        <v>1</v>
      </c>
      <c r="AG105" s="67"/>
      <c r="AH105" s="68"/>
      <c r="AI105" s="64">
        <v>0</v>
      </c>
      <c r="AJ105" s="66"/>
      <c r="AK105" s="67"/>
      <c r="AL105" s="67">
        <f>AI105</f>
        <v>0</v>
      </c>
    </row>
    <row r="106" spans="5:38" s="8" customFormat="1" ht="14.25" customHeight="1">
      <c r="E106" s="30" t="s">
        <v>23</v>
      </c>
      <c r="H106" s="26"/>
      <c r="I106" s="27">
        <f t="shared" si="14"/>
        <v>4</v>
      </c>
      <c r="J106" s="28"/>
      <c r="L106" s="29">
        <v>3</v>
      </c>
      <c r="N106" s="26"/>
      <c r="O106" s="36">
        <v>1</v>
      </c>
      <c r="P106" s="28"/>
      <c r="R106" s="67">
        <f>O106</f>
        <v>1</v>
      </c>
      <c r="Y106" s="30" t="s">
        <v>23</v>
      </c>
      <c r="AB106" s="26"/>
      <c r="AC106" s="64">
        <f t="shared" si="15"/>
        <v>6</v>
      </c>
      <c r="AD106" s="66"/>
      <c r="AE106" s="67"/>
      <c r="AF106" s="67">
        <v>5</v>
      </c>
      <c r="AG106" s="67"/>
      <c r="AH106" s="68"/>
      <c r="AI106" s="64">
        <v>1</v>
      </c>
      <c r="AJ106" s="66"/>
      <c r="AK106" s="67"/>
      <c r="AL106" s="67">
        <f>AI106</f>
        <v>1</v>
      </c>
    </row>
    <row r="107" spans="5:36" s="1" customFormat="1" ht="12.75" customHeight="1">
      <c r="E107" s="14"/>
      <c r="H107" s="19"/>
      <c r="I107" s="70"/>
      <c r="J107" s="6"/>
      <c r="L107" s="18"/>
      <c r="N107" s="19"/>
      <c r="O107" s="70"/>
      <c r="P107" s="6"/>
      <c r="R107" s="18"/>
      <c r="Y107" s="14"/>
      <c r="AB107" s="19"/>
      <c r="AC107" s="3"/>
      <c r="AD107" s="6"/>
      <c r="AH107" s="19"/>
      <c r="AI107" s="3"/>
      <c r="AJ107" s="6"/>
    </row>
    <row r="108" spans="1:39" s="1" customFormat="1" ht="12.75" customHeight="1" thickBot="1">
      <c r="A108" s="7"/>
      <c r="B108" s="7"/>
      <c r="C108" s="7"/>
      <c r="D108" s="7"/>
      <c r="E108" s="7"/>
      <c r="F108" s="7"/>
      <c r="G108" s="7"/>
      <c r="H108" s="71"/>
      <c r="I108" s="72"/>
      <c r="J108" s="73"/>
      <c r="K108" s="7"/>
      <c r="L108" s="72"/>
      <c r="M108" s="7"/>
      <c r="N108" s="71"/>
      <c r="O108" s="72"/>
      <c r="P108" s="73"/>
      <c r="Q108" s="7"/>
      <c r="R108" s="72"/>
      <c r="S108" s="7"/>
      <c r="U108" s="7"/>
      <c r="V108" s="7"/>
      <c r="W108" s="7"/>
      <c r="X108" s="7"/>
      <c r="Y108" s="7"/>
      <c r="Z108" s="7"/>
      <c r="AA108" s="7"/>
      <c r="AB108" s="71"/>
      <c r="AC108" s="7"/>
      <c r="AD108" s="73"/>
      <c r="AE108" s="7"/>
      <c r="AF108" s="7"/>
      <c r="AG108" s="7"/>
      <c r="AH108" s="71"/>
      <c r="AI108" s="7"/>
      <c r="AJ108" s="73"/>
      <c r="AK108" s="7"/>
      <c r="AL108" s="7"/>
      <c r="AM108" s="7"/>
    </row>
    <row r="109" spans="2:3" s="1" customFormat="1" ht="12">
      <c r="B109" s="2" t="s">
        <v>31</v>
      </c>
      <c r="C109" s="3"/>
    </row>
    <row r="110" s="1" customFormat="1" ht="12">
      <c r="B110" s="2" t="s">
        <v>32</v>
      </c>
    </row>
    <row r="111" s="1" customFormat="1" ht="12"/>
    <row r="112" s="1" customFormat="1" ht="12"/>
    <row r="113" s="1" customFormat="1" ht="12"/>
    <row r="114" s="1" customFormat="1" ht="12"/>
    <row r="115" s="1" customFormat="1" ht="12"/>
    <row r="116" s="1" customFormat="1" ht="12"/>
    <row r="117" s="1" customFormat="1" ht="12"/>
    <row r="118" s="1" customFormat="1" ht="12"/>
    <row r="119" s="1" customFormat="1" ht="12"/>
    <row r="120" s="1" customFormat="1" ht="12"/>
    <row r="121" s="1" customFormat="1" ht="12"/>
    <row r="122" s="1" customFormat="1" ht="12"/>
    <row r="123" s="1" customFormat="1" ht="12"/>
    <row r="124" s="1" customFormat="1" ht="12"/>
    <row r="125" s="1" customFormat="1" ht="12"/>
    <row r="126" s="1" customFormat="1" ht="12"/>
    <row r="127" s="1" customFormat="1" ht="12"/>
    <row r="128" s="1" customFormat="1" ht="12"/>
    <row r="129" s="1" customFormat="1" ht="12"/>
    <row r="130" s="1" customFormat="1" ht="12"/>
    <row r="131" s="1" customFormat="1" ht="12"/>
    <row r="132" s="1" customFormat="1" ht="12"/>
    <row r="133" s="1" customFormat="1" ht="12"/>
    <row r="134" s="1" customFormat="1" ht="12"/>
    <row r="135" s="1" customFormat="1" ht="12"/>
    <row r="136" s="1" customFormat="1" ht="12"/>
    <row r="137" s="1" customFormat="1" ht="12"/>
    <row r="138" s="1" customFormat="1" ht="12"/>
    <row r="139" s="1" customFormat="1" ht="12"/>
    <row r="140" s="1" customFormat="1" ht="12"/>
    <row r="141" s="1" customFormat="1" ht="12"/>
    <row r="142" s="1" customFormat="1" ht="12"/>
    <row r="143" s="1" customFormat="1" ht="12"/>
    <row r="144" s="1" customFormat="1" ht="12"/>
    <row r="145" s="1" customFormat="1" ht="12"/>
    <row r="146" s="1" customFormat="1" ht="12"/>
    <row r="147" s="1" customFormat="1" ht="12"/>
    <row r="148" s="1" customFormat="1" ht="12"/>
    <row r="149" s="1" customFormat="1" ht="12"/>
    <row r="150" s="1" customFormat="1" ht="12"/>
    <row r="151" s="1" customFormat="1" ht="12"/>
    <row r="152" s="1" customFormat="1" ht="12"/>
    <row r="153" s="1" customFormat="1" ht="12"/>
    <row r="154" s="1" customFormat="1" ht="12"/>
    <row r="155" s="1" customFormat="1" ht="12"/>
  </sheetData>
  <sheetProtection/>
  <mergeCells count="52">
    <mergeCell ref="B3:E3"/>
    <mergeCell ref="V3:Y3"/>
    <mergeCell ref="B4:E4"/>
    <mergeCell ref="V4:Y4"/>
    <mergeCell ref="B5:E5"/>
    <mergeCell ref="V5:Y5"/>
    <mergeCell ref="B7:F7"/>
    <mergeCell ref="V7:Z7"/>
    <mergeCell ref="C9:F9"/>
    <mergeCell ref="W9:Z9"/>
    <mergeCell ref="C13:G13"/>
    <mergeCell ref="W13:AA13"/>
    <mergeCell ref="D15:E15"/>
    <mergeCell ref="X15:Y15"/>
    <mergeCell ref="D22:E22"/>
    <mergeCell ref="X22:Y22"/>
    <mergeCell ref="B31:F31"/>
    <mergeCell ref="V31:Z31"/>
    <mergeCell ref="C33:F33"/>
    <mergeCell ref="W33:Z33"/>
    <mergeCell ref="C37:G37"/>
    <mergeCell ref="W37:AA37"/>
    <mergeCell ref="D39:E39"/>
    <mergeCell ref="X39:Y39"/>
    <mergeCell ref="D46:E46"/>
    <mergeCell ref="X46:Y46"/>
    <mergeCell ref="B58:E58"/>
    <mergeCell ref="V58:Y58"/>
    <mergeCell ref="B59:E59"/>
    <mergeCell ref="V59:Y59"/>
    <mergeCell ref="B60:E60"/>
    <mergeCell ref="V60:Y60"/>
    <mergeCell ref="B62:F62"/>
    <mergeCell ref="V62:Z62"/>
    <mergeCell ref="C64:F64"/>
    <mergeCell ref="W64:Z64"/>
    <mergeCell ref="C68:G68"/>
    <mergeCell ref="W68:AA68"/>
    <mergeCell ref="D70:E70"/>
    <mergeCell ref="X70:Y70"/>
    <mergeCell ref="D77:E77"/>
    <mergeCell ref="X77:Y77"/>
    <mergeCell ref="D94:E94"/>
    <mergeCell ref="X94:Y94"/>
    <mergeCell ref="D101:E101"/>
    <mergeCell ref="X101:Y101"/>
    <mergeCell ref="B86:F86"/>
    <mergeCell ref="V86:Z86"/>
    <mergeCell ref="C88:F88"/>
    <mergeCell ref="W88:Z88"/>
    <mergeCell ref="C92:G92"/>
    <mergeCell ref="W92:AA92"/>
  </mergeCells>
  <printOptions/>
  <pageMargins left="0.7874015748031497" right="0.7874015748031497" top="0.7874015748031497" bottom="0.5905511811023623" header="0.11811023622047245" footer="0.5118110236220472"/>
  <pageSetup firstPageNumber="73" useFirstPageNumber="1" horizontalDpi="600" verticalDpi="600" orientation="portrait" pageOrder="overThenDown" paperSize="9" r:id="rId1"/>
  <headerFooter alignWithMargins="0">
    <oddFooter>&amp;C&amp;"ＭＳ 明朝,標準"&amp;P</oddFooter>
  </headerFooter>
  <rowBreaks count="1" manualBreakCount="1">
    <brk id="55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秋葉　貴広</dc:creator>
  <cp:keywords/>
  <dc:description/>
  <cp:lastModifiedBy>秋葉　貴広</cp:lastModifiedBy>
  <cp:lastPrinted>2023-08-01T23:52:44Z</cp:lastPrinted>
  <dcterms:created xsi:type="dcterms:W3CDTF">1997-01-08T22:48:59Z</dcterms:created>
  <dcterms:modified xsi:type="dcterms:W3CDTF">2023-08-02T23:42:58Z</dcterms:modified>
  <cp:category/>
  <cp:version/>
  <cp:contentType/>
  <cp:contentStatus/>
</cp:coreProperties>
</file>