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650" activeTab="0"/>
  </bookViews>
  <sheets>
    <sheet name="第17表 (R2)" sheetId="1" r:id="rId1"/>
  </sheets>
  <definedNames>
    <definedName name="_xlnm.Print_Area" localSheetId="0">'第17表 (R2)'!$A$1:$BC$284</definedName>
  </definedNames>
  <calcPr fullCalcOnLoad="1"/>
</workbook>
</file>

<file path=xl/sharedStrings.xml><?xml version="1.0" encoding="utf-8"?>
<sst xmlns="http://schemas.openxmlformats.org/spreadsheetml/2006/main" count="1473" uniqueCount="72">
  <si>
    <t>総数</t>
  </si>
  <si>
    <t>漁業</t>
  </si>
  <si>
    <t>電気・ガス・熱供給・水道業</t>
  </si>
  <si>
    <t>分類不能の産業</t>
  </si>
  <si>
    <t>(再掲)</t>
  </si>
  <si>
    <t>第２次産業</t>
  </si>
  <si>
    <t>第１次産業</t>
  </si>
  <si>
    <t>第３次産業</t>
  </si>
  <si>
    <t>男</t>
  </si>
  <si>
    <t>地区</t>
  </si>
  <si>
    <t>産業（大分類）</t>
  </si>
  <si>
    <t>人</t>
  </si>
  <si>
    <t>％</t>
  </si>
  <si>
    <t>白糸地区</t>
  </si>
  <si>
    <t>旧富士宮地区</t>
  </si>
  <si>
    <t>富士根地区</t>
  </si>
  <si>
    <t>北山地区</t>
  </si>
  <si>
    <t>上野地区</t>
  </si>
  <si>
    <t>上井出地区</t>
  </si>
  <si>
    <t xml:space="preserve"> 役   員</t>
  </si>
  <si>
    <t>構成比</t>
  </si>
  <si>
    <t>役  員</t>
  </si>
  <si>
    <t>建設業</t>
  </si>
  <si>
    <t>製造業</t>
  </si>
  <si>
    <t>情報通信業</t>
  </si>
  <si>
    <t>医療，福祉</t>
  </si>
  <si>
    <t>教育，学習支援業</t>
  </si>
  <si>
    <t>複合サービス事業</t>
  </si>
  <si>
    <t>人</t>
  </si>
  <si>
    <t>芝川地区</t>
  </si>
  <si>
    <t>-</t>
  </si>
  <si>
    <t>鉱業，採石業，砂利採取業</t>
  </si>
  <si>
    <t>運輸業，郵便業</t>
  </si>
  <si>
    <t>不動産業，物品賃貸業</t>
  </si>
  <si>
    <t>学術研究，専門・技術ｻｰﾋﾞｽ業</t>
  </si>
  <si>
    <t>宿泊業，飲食ｻｰﾋﾞｽ業</t>
  </si>
  <si>
    <t>生活関連ｻｰﾋﾞｽ業，娯楽業</t>
  </si>
  <si>
    <t>公務（他に分類されるものを除く）</t>
  </si>
  <si>
    <t>サービス業（他に分類されないもの）</t>
  </si>
  <si>
    <t>正規の職員・従業員</t>
  </si>
  <si>
    <t>労働者派遣事業所の派遣社員</t>
  </si>
  <si>
    <t>ﾊﾟｰﾄ・ｱﾙﾊﾞｲﾄ・その他</t>
  </si>
  <si>
    <t>雇人のある業主</t>
  </si>
  <si>
    <t>雇人のない業主</t>
  </si>
  <si>
    <t>家族
従業者</t>
  </si>
  <si>
    <t>女</t>
  </si>
  <si>
    <t>総　　　　　　　　　　　　　　　　　数</t>
  </si>
  <si>
    <t>役 　員</t>
  </si>
  <si>
    <t>雇　　　用　　　者</t>
  </si>
  <si>
    <t>注２：雇人のない業主には「家庭内職者」を含む。</t>
  </si>
  <si>
    <t>農業</t>
  </si>
  <si>
    <t>林業</t>
  </si>
  <si>
    <t>卸売業，小売業</t>
  </si>
  <si>
    <t>金融業，保険業</t>
  </si>
  <si>
    <t>雇　　　用　　　者</t>
  </si>
  <si>
    <t>正規の職員・従業員</t>
  </si>
  <si>
    <t>労働者派遣事業所の派遣社員</t>
  </si>
  <si>
    <t>ﾊﾟｰﾄ・ｱﾙﾊﾞｲﾄ・その他</t>
  </si>
  <si>
    <t>役  員</t>
  </si>
  <si>
    <t>雇人のある業主</t>
  </si>
  <si>
    <t>雇人のない業主</t>
  </si>
  <si>
    <t>家族
従業者</t>
  </si>
  <si>
    <t>男</t>
  </si>
  <si>
    <t>男</t>
  </si>
  <si>
    <t>女</t>
  </si>
  <si>
    <t>役   員</t>
  </si>
  <si>
    <t>総　数　　(1)　　</t>
  </si>
  <si>
    <t>総　数　　(1)　　</t>
  </si>
  <si>
    <t>注１：総数(1)には、従業上の地位「不詳」を含む。</t>
  </si>
  <si>
    <t>総　数　　(1)</t>
  </si>
  <si>
    <t xml:space="preserve"> 　  第17表  産業（大分類），従業上の地位（７区分），男女別15歳以上就業者数　-地区別-</t>
  </si>
  <si>
    <t>　   第17表  産業（大分類），従業上の地位（７区分），男女別15歳以上就業者数　-地区別-　　　　（つづき）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</si>
</sst>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_ * #,##0.0_ ;_ * \-#,##0.0_ ;_ * &quot;-&quot;?_ ;_ @_ "/>
    <numFmt numFmtId="180" formatCode="0.0E+00"/>
    <numFmt numFmtId="181" formatCode="#,##0_);[Red]\(#,##0\)"/>
    <numFmt numFmtId="182" formatCode="\-"/>
    <numFmt numFmtId="183" formatCode="&quot;¥&quot;#,##0_);[Red]\(&quot;¥&quot;#,##0\)"/>
    <numFmt numFmtId="184" formatCode="0.0%"/>
    <numFmt numFmtId="185" formatCode="0_);[Red]\(0\)"/>
    <numFmt numFmtId="186" formatCode="0.0_);[Red]\(0.0\)"/>
    <numFmt numFmtId="187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Fill="1" applyBorder="1" applyAlignment="1">
      <alignment horizontal="right"/>
    </xf>
    <xf numFmtId="38" fontId="2" fillId="0" borderId="11" xfId="48" applyFont="1" applyFill="1" applyBorder="1" applyAlignment="1">
      <alignment horizontal="right"/>
    </xf>
    <xf numFmtId="41" fontId="2" fillId="0" borderId="10" xfId="48" applyNumberFormat="1" applyFont="1" applyFill="1" applyBorder="1" applyAlignment="1">
      <alignment horizontal="right"/>
    </xf>
    <xf numFmtId="186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2" fillId="0" borderId="11" xfId="0" applyFont="1" applyFill="1" applyBorder="1" applyAlignment="1">
      <alignment vertical="center"/>
    </xf>
    <xf numFmtId="38" fontId="2" fillId="0" borderId="0" xfId="48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/>
    </xf>
    <xf numFmtId="186" fontId="4" fillId="0" borderId="12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 shrinkToFit="1"/>
    </xf>
    <xf numFmtId="0" fontId="9" fillId="0" borderId="0" xfId="0" applyFont="1" applyFill="1" applyBorder="1" applyAlignment="1">
      <alignment horizontal="distributed" vertical="center" shrinkToFit="1"/>
    </xf>
    <xf numFmtId="186" fontId="4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38" fontId="0" fillId="0" borderId="0" xfId="48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8" fontId="4" fillId="0" borderId="11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38" fontId="4" fillId="0" borderId="0" xfId="48" applyFont="1" applyFill="1" applyAlignment="1">
      <alignment horizontal="right"/>
    </xf>
    <xf numFmtId="38" fontId="2" fillId="0" borderId="0" xfId="48" applyFont="1" applyFill="1" applyAlignment="1">
      <alignment horizontal="right"/>
    </xf>
    <xf numFmtId="0" fontId="9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18" xfId="48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top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20" xfId="48" applyFont="1" applyFill="1" applyBorder="1" applyAlignment="1">
      <alignment horizontal="right"/>
    </xf>
    <xf numFmtId="38" fontId="3" fillId="0" borderId="21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38" fontId="3" fillId="0" borderId="0" xfId="48" applyFont="1" applyFill="1" applyAlignment="1">
      <alignment horizontal="right"/>
    </xf>
    <xf numFmtId="38" fontId="3" fillId="0" borderId="10" xfId="48" applyFont="1" applyFill="1" applyBorder="1" applyAlignment="1">
      <alignment horizontal="right"/>
    </xf>
    <xf numFmtId="38" fontId="3" fillId="0" borderId="11" xfId="48" applyFont="1" applyFill="1" applyBorder="1" applyAlignment="1">
      <alignment horizontal="right"/>
    </xf>
    <xf numFmtId="38" fontId="3" fillId="0" borderId="22" xfId="48" applyFont="1" applyFill="1" applyBorder="1" applyAlignment="1">
      <alignment horizontal="right"/>
    </xf>
    <xf numFmtId="0" fontId="2" fillId="0" borderId="1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/>
    </xf>
    <xf numFmtId="177" fontId="2" fillId="0" borderId="10" xfId="48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23" xfId="0" applyFont="1" applyFill="1" applyBorder="1" applyAlignment="1">
      <alignment horizontal="distributed"/>
    </xf>
    <xf numFmtId="0" fontId="0" fillId="0" borderId="11" xfId="0" applyFont="1" applyFill="1" applyBorder="1" applyAlignment="1">
      <alignment/>
    </xf>
    <xf numFmtId="176" fontId="0" fillId="0" borderId="11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41" fontId="0" fillId="0" borderId="11" xfId="4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177" fontId="0" fillId="0" borderId="0" xfId="48" applyNumberFormat="1" applyFont="1" applyFill="1" applyBorder="1" applyAlignment="1">
      <alignment horizontal="right"/>
    </xf>
    <xf numFmtId="38" fontId="2" fillId="0" borderId="10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/>
    </xf>
    <xf numFmtId="176" fontId="2" fillId="0" borderId="10" xfId="42" applyNumberFormat="1" applyFont="1" applyFill="1" applyBorder="1" applyAlignment="1">
      <alignment/>
    </xf>
    <xf numFmtId="176" fontId="2" fillId="0" borderId="11" xfId="42" applyNumberFormat="1" applyFont="1" applyFill="1" applyBorder="1" applyAlignment="1">
      <alignment/>
    </xf>
    <xf numFmtId="182" fontId="2" fillId="0" borderId="10" xfId="48" applyNumberFormat="1" applyFont="1" applyFill="1" applyBorder="1" applyAlignment="1">
      <alignment horizontal="right"/>
    </xf>
    <xf numFmtId="182" fontId="0" fillId="0" borderId="11" xfId="48" applyNumberFormat="1" applyFont="1" applyFill="1" applyBorder="1" applyAlignment="1">
      <alignment horizontal="right"/>
    </xf>
    <xf numFmtId="38" fontId="2" fillId="0" borderId="11" xfId="48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10" xfId="48" applyNumberFormat="1" applyFont="1" applyFill="1" applyBorder="1" applyAlignment="1">
      <alignment horizontal="right"/>
    </xf>
    <xf numFmtId="38" fontId="0" fillId="0" borderId="11" xfId="48" applyNumberFormat="1" applyFont="1" applyFill="1" applyBorder="1" applyAlignment="1">
      <alignment horizontal="right"/>
    </xf>
    <xf numFmtId="0" fontId="2" fillId="0" borderId="0" xfId="48" applyNumberFormat="1" applyFont="1" applyFill="1" applyBorder="1" applyAlignment="1">
      <alignment horizontal="right"/>
    </xf>
    <xf numFmtId="0" fontId="0" fillId="0" borderId="11" xfId="48" applyNumberFormat="1" applyFont="1" applyFill="1" applyBorder="1" applyAlignment="1">
      <alignment horizontal="right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wrapText="1" shrinkToFit="1"/>
    </xf>
    <xf numFmtId="0" fontId="2" fillId="0" borderId="10" xfId="48" applyNumberFormat="1" applyFont="1" applyFill="1" applyBorder="1" applyAlignment="1">
      <alignment horizontal="right"/>
    </xf>
    <xf numFmtId="0" fontId="2" fillId="0" borderId="11" xfId="48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3" fontId="2" fillId="0" borderId="10" xfId="48" applyNumberFormat="1" applyFont="1" applyFill="1" applyBorder="1" applyAlignment="1">
      <alignment horizontal="right"/>
    </xf>
    <xf numFmtId="3" fontId="0" fillId="0" borderId="11" xfId="48" applyNumberFormat="1" applyFont="1" applyFill="1" applyBorder="1" applyAlignment="1">
      <alignment horizontal="right"/>
    </xf>
    <xf numFmtId="3" fontId="2" fillId="0" borderId="11" xfId="48" applyNumberFormat="1" applyFont="1" applyFill="1" applyBorder="1" applyAlignment="1">
      <alignment horizontal="right"/>
    </xf>
    <xf numFmtId="176" fontId="2" fillId="0" borderId="10" xfId="42" applyNumberFormat="1" applyFont="1" applyFill="1" applyBorder="1" applyAlignment="1">
      <alignment horizontal="right"/>
    </xf>
    <xf numFmtId="176" fontId="2" fillId="0" borderId="11" xfId="42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top"/>
    </xf>
    <xf numFmtId="0" fontId="5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8" fontId="4" fillId="0" borderId="20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2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3" fontId="2" fillId="0" borderId="0" xfId="48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 wrapText="1"/>
    </xf>
    <xf numFmtId="38" fontId="4" fillId="0" borderId="21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7" xfId="48" applyFont="1" applyFill="1" applyBorder="1" applyAlignment="1">
      <alignment horizontal="center" vertical="center"/>
    </xf>
    <xf numFmtId="182" fontId="0" fillId="0" borderId="0" xfId="48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2" fontId="2" fillId="0" borderId="11" xfId="48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 vertical="center" shrinkToFit="1"/>
    </xf>
    <xf numFmtId="5" fontId="2" fillId="0" borderId="10" xfId="48" applyNumberFormat="1" applyFont="1" applyFill="1" applyBorder="1" applyAlignment="1">
      <alignment horizontal="right"/>
    </xf>
    <xf numFmtId="5" fontId="2" fillId="0" borderId="11" xfId="48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287"/>
  <sheetViews>
    <sheetView tabSelected="1" view="pageBreakPreview" zoomScale="80" zoomScaleNormal="90" zoomScaleSheetLayoutView="80" zoomScalePageLayoutView="0" workbookViewId="0" topLeftCell="A1">
      <pane xSplit="5" ySplit="6" topLeftCell="F1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5" sqref="A5:D5"/>
    </sheetView>
  </sheetViews>
  <sheetFormatPr defaultColWidth="9.00390625" defaultRowHeight="13.5"/>
  <cols>
    <col min="1" max="1" width="1.4921875" style="0" customWidth="1"/>
    <col min="2" max="2" width="2.875" style="0" customWidth="1"/>
    <col min="3" max="3" width="6.125" style="0" customWidth="1"/>
    <col min="4" max="4" width="15.25390625" style="0" customWidth="1"/>
    <col min="5" max="5" width="1.4921875" style="0" customWidth="1"/>
    <col min="6" max="55" width="4.25390625" style="0" customWidth="1"/>
    <col min="57" max="57" width="9.00390625" style="8" customWidth="1"/>
    <col min="61" max="62" width="9.00390625" style="0" customWidth="1"/>
  </cols>
  <sheetData>
    <row r="1" spans="2:57" s="13" customFormat="1" ht="18" customHeight="1">
      <c r="B1" s="45" t="s">
        <v>70</v>
      </c>
      <c r="AB1" s="66" t="s">
        <v>68</v>
      </c>
      <c r="BE1" s="12"/>
    </row>
    <row r="2" spans="1:57" s="13" customFormat="1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66" t="s">
        <v>49</v>
      </c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E2" s="12"/>
    </row>
    <row r="3" spans="1:57" s="13" customFormat="1" ht="18.75" customHeight="1">
      <c r="A3" s="126" t="s">
        <v>9</v>
      </c>
      <c r="B3" s="127"/>
      <c r="C3" s="127"/>
      <c r="D3" s="127"/>
      <c r="E3" s="67"/>
      <c r="F3" s="128" t="s">
        <v>46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28" t="s">
        <v>62</v>
      </c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AN3" s="128" t="s">
        <v>45</v>
      </c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E3" s="12"/>
    </row>
    <row r="4" spans="1:57" s="13" customFormat="1" ht="18.75" customHeight="1">
      <c r="A4" s="11"/>
      <c r="B4" s="11"/>
      <c r="C4" s="11"/>
      <c r="D4" s="46"/>
      <c r="E4" s="46"/>
      <c r="F4" s="101" t="s">
        <v>20</v>
      </c>
      <c r="G4" s="134"/>
      <c r="H4" s="110" t="s">
        <v>67</v>
      </c>
      <c r="I4" s="111"/>
      <c r="J4" s="114" t="s">
        <v>48</v>
      </c>
      <c r="K4" s="147"/>
      <c r="L4" s="147"/>
      <c r="M4" s="147"/>
      <c r="N4" s="147"/>
      <c r="O4" s="148"/>
      <c r="P4" s="163" t="s">
        <v>47</v>
      </c>
      <c r="Q4" s="164"/>
      <c r="R4" s="101" t="s">
        <v>42</v>
      </c>
      <c r="S4" s="144"/>
      <c r="T4" s="101" t="s">
        <v>43</v>
      </c>
      <c r="U4" s="144"/>
      <c r="V4" s="101" t="s">
        <v>44</v>
      </c>
      <c r="W4" s="144"/>
      <c r="X4" s="110" t="s">
        <v>67</v>
      </c>
      <c r="Y4" s="111"/>
      <c r="Z4" s="114" t="s">
        <v>48</v>
      </c>
      <c r="AA4" s="147"/>
      <c r="AB4" s="147"/>
      <c r="AC4" s="147"/>
      <c r="AD4" s="147"/>
      <c r="AE4" s="148"/>
      <c r="AF4" s="156" t="s">
        <v>19</v>
      </c>
      <c r="AG4" s="160"/>
      <c r="AH4" s="101" t="s">
        <v>42</v>
      </c>
      <c r="AI4" s="108"/>
      <c r="AJ4" s="101" t="s">
        <v>43</v>
      </c>
      <c r="AK4" s="108"/>
      <c r="AL4" s="101" t="s">
        <v>44</v>
      </c>
      <c r="AM4" s="108"/>
      <c r="AN4" s="110" t="s">
        <v>67</v>
      </c>
      <c r="AO4" s="111"/>
      <c r="AP4" s="114" t="s">
        <v>48</v>
      </c>
      <c r="AQ4" s="115"/>
      <c r="AR4" s="115"/>
      <c r="AS4" s="115"/>
      <c r="AT4" s="115"/>
      <c r="AU4" s="116"/>
      <c r="AV4" s="156" t="s">
        <v>19</v>
      </c>
      <c r="AW4" s="157"/>
      <c r="AX4" s="101" t="s">
        <v>42</v>
      </c>
      <c r="AY4" s="108"/>
      <c r="AZ4" s="101" t="s">
        <v>43</v>
      </c>
      <c r="BA4" s="108"/>
      <c r="BB4" s="138" t="s">
        <v>44</v>
      </c>
      <c r="BC4" s="102"/>
      <c r="BE4" s="12"/>
    </row>
    <row r="5" spans="1:57" s="13" customFormat="1" ht="39.75" customHeight="1">
      <c r="A5" s="105" t="s">
        <v>10</v>
      </c>
      <c r="B5" s="105"/>
      <c r="C5" s="105"/>
      <c r="D5" s="105"/>
      <c r="E5" s="47"/>
      <c r="F5" s="135"/>
      <c r="G5" s="136"/>
      <c r="H5" s="112"/>
      <c r="I5" s="113"/>
      <c r="J5" s="106" t="s">
        <v>39</v>
      </c>
      <c r="K5" s="143"/>
      <c r="L5" s="106" t="s">
        <v>40</v>
      </c>
      <c r="M5" s="143"/>
      <c r="N5" s="106" t="s">
        <v>41</v>
      </c>
      <c r="O5" s="143"/>
      <c r="P5" s="165"/>
      <c r="Q5" s="166"/>
      <c r="R5" s="145"/>
      <c r="S5" s="146"/>
      <c r="T5" s="145"/>
      <c r="U5" s="146"/>
      <c r="V5" s="145"/>
      <c r="W5" s="146"/>
      <c r="X5" s="112"/>
      <c r="Y5" s="113"/>
      <c r="Z5" s="154" t="s">
        <v>39</v>
      </c>
      <c r="AA5" s="155"/>
      <c r="AB5" s="154" t="s">
        <v>40</v>
      </c>
      <c r="AC5" s="155"/>
      <c r="AD5" s="106" t="s">
        <v>41</v>
      </c>
      <c r="AE5" s="143"/>
      <c r="AF5" s="161"/>
      <c r="AG5" s="162"/>
      <c r="AH5" s="103"/>
      <c r="AI5" s="109"/>
      <c r="AJ5" s="103"/>
      <c r="AK5" s="109"/>
      <c r="AL5" s="103"/>
      <c r="AM5" s="109"/>
      <c r="AN5" s="112"/>
      <c r="AO5" s="113"/>
      <c r="AP5" s="106" t="s">
        <v>39</v>
      </c>
      <c r="AQ5" s="107"/>
      <c r="AR5" s="106" t="s">
        <v>40</v>
      </c>
      <c r="AS5" s="107"/>
      <c r="AT5" s="106" t="s">
        <v>41</v>
      </c>
      <c r="AU5" s="107"/>
      <c r="AV5" s="158"/>
      <c r="AW5" s="159"/>
      <c r="AX5" s="103"/>
      <c r="AY5" s="109"/>
      <c r="AZ5" s="103"/>
      <c r="BA5" s="109"/>
      <c r="BB5" s="103"/>
      <c r="BC5" s="104"/>
      <c r="BE5" s="12"/>
    </row>
    <row r="6" spans="4:57" s="13" customFormat="1" ht="14.25" customHeight="1">
      <c r="D6" s="11"/>
      <c r="E6" s="11"/>
      <c r="F6" s="48"/>
      <c r="G6" s="49" t="s">
        <v>12</v>
      </c>
      <c r="H6" s="61"/>
      <c r="I6" s="62" t="s">
        <v>11</v>
      </c>
      <c r="J6" s="49"/>
      <c r="K6" s="49" t="s">
        <v>11</v>
      </c>
      <c r="L6" s="61"/>
      <c r="M6" s="62" t="s">
        <v>11</v>
      </c>
      <c r="N6" s="49"/>
      <c r="O6" s="62" t="s">
        <v>11</v>
      </c>
      <c r="P6" s="49"/>
      <c r="Q6" s="49" t="s">
        <v>11</v>
      </c>
      <c r="R6" s="61"/>
      <c r="S6" s="62" t="s">
        <v>11</v>
      </c>
      <c r="T6" s="61"/>
      <c r="U6" s="62" t="s">
        <v>28</v>
      </c>
      <c r="V6" s="61"/>
      <c r="W6" s="62" t="s">
        <v>28</v>
      </c>
      <c r="X6" s="61"/>
      <c r="Y6" s="62" t="s">
        <v>11</v>
      </c>
      <c r="Z6" s="61"/>
      <c r="AA6" s="62" t="s">
        <v>11</v>
      </c>
      <c r="AB6" s="61"/>
      <c r="AC6" s="62" t="s">
        <v>11</v>
      </c>
      <c r="AD6" s="49"/>
      <c r="AE6" s="62" t="s">
        <v>11</v>
      </c>
      <c r="AF6" s="63"/>
      <c r="AG6" s="63" t="s">
        <v>11</v>
      </c>
      <c r="AH6" s="61"/>
      <c r="AI6" s="62" t="s">
        <v>11</v>
      </c>
      <c r="AJ6" s="63"/>
      <c r="AK6" s="63" t="s">
        <v>11</v>
      </c>
      <c r="AL6" s="61"/>
      <c r="AM6" s="62" t="s">
        <v>11</v>
      </c>
      <c r="AN6" s="63"/>
      <c r="AO6" s="63" t="s">
        <v>11</v>
      </c>
      <c r="AP6" s="48"/>
      <c r="AQ6" s="64" t="s">
        <v>11</v>
      </c>
      <c r="AR6" s="61"/>
      <c r="AS6" s="62" t="s">
        <v>11</v>
      </c>
      <c r="AT6" s="49"/>
      <c r="AU6" s="62" t="s">
        <v>11</v>
      </c>
      <c r="AV6" s="61"/>
      <c r="AW6" s="62" t="s">
        <v>11</v>
      </c>
      <c r="AX6" s="61"/>
      <c r="AY6" s="62" t="s">
        <v>11</v>
      </c>
      <c r="AZ6" s="61"/>
      <c r="BA6" s="62" t="s">
        <v>11</v>
      </c>
      <c r="BB6" s="61"/>
      <c r="BC6" s="65" t="s">
        <v>11</v>
      </c>
      <c r="BE6" s="12"/>
    </row>
    <row r="7" spans="1:57" s="13" customFormat="1" ht="14.25" customHeight="1">
      <c r="A7" s="153" t="s">
        <v>0</v>
      </c>
      <c r="B7" s="153"/>
      <c r="C7" s="153"/>
      <c r="D7" s="153"/>
      <c r="E7" s="9"/>
      <c r="F7" s="79">
        <v>100</v>
      </c>
      <c r="G7" s="80"/>
      <c r="H7" s="75">
        <f>SUM(H9:I29)</f>
        <v>63723</v>
      </c>
      <c r="I7" s="76"/>
      <c r="J7" s="75">
        <f>SUM(J9:K29)</f>
        <v>34340</v>
      </c>
      <c r="K7" s="83"/>
      <c r="L7" s="75">
        <f>SUM(L9:M29)</f>
        <v>3148</v>
      </c>
      <c r="M7" s="83"/>
      <c r="N7" s="75">
        <f>SUM(N9:O29)</f>
        <v>14914</v>
      </c>
      <c r="O7" s="83"/>
      <c r="P7" s="75">
        <f>SUM(P9:Q29)</f>
        <v>3285</v>
      </c>
      <c r="Q7" s="83"/>
      <c r="R7" s="75">
        <f>SUM(R9:S29)</f>
        <v>1339</v>
      </c>
      <c r="S7" s="83"/>
      <c r="T7" s="75">
        <f>SUM(T9:U29)</f>
        <v>3975</v>
      </c>
      <c r="U7" s="83"/>
      <c r="V7" s="75">
        <f>SUM(V9:W29)</f>
        <v>1968</v>
      </c>
      <c r="W7" s="83"/>
      <c r="X7" s="75">
        <f>SUM(X9:Y29)</f>
        <v>35516</v>
      </c>
      <c r="Y7" s="83"/>
      <c r="Z7" s="75">
        <f>SUM(Z9:AA29)</f>
        <v>23090</v>
      </c>
      <c r="AA7" s="83"/>
      <c r="AB7" s="75">
        <f>SUM(AB9:AC29)</f>
        <v>1370</v>
      </c>
      <c r="AC7" s="83"/>
      <c r="AD7" s="75">
        <f>SUM(AD9:AE29)</f>
        <v>3745</v>
      </c>
      <c r="AE7" s="83"/>
      <c r="AF7" s="75">
        <f>SUM(AF9:AG29)</f>
        <v>2424</v>
      </c>
      <c r="AG7" s="83"/>
      <c r="AH7" s="75">
        <f>SUM(AH9:AI29)</f>
        <v>1121</v>
      </c>
      <c r="AI7" s="83"/>
      <c r="AJ7" s="75">
        <f>SUM(AJ9:AK29)</f>
        <v>2888</v>
      </c>
      <c r="AK7" s="83"/>
      <c r="AL7" s="75">
        <f>SUM(AL9:AM29)</f>
        <v>408</v>
      </c>
      <c r="AM7" s="83"/>
      <c r="AN7" s="75">
        <f>SUM(AN9:AO29)</f>
        <v>28207</v>
      </c>
      <c r="AO7" s="83"/>
      <c r="AP7" s="75">
        <f>SUM(AP9:AQ29)</f>
        <v>11250</v>
      </c>
      <c r="AQ7" s="83"/>
      <c r="AR7" s="75">
        <f>SUM(AR9:AS29)</f>
        <v>1778</v>
      </c>
      <c r="AS7" s="83"/>
      <c r="AT7" s="75">
        <f>SUM(AT9:AU29)</f>
        <v>11169</v>
      </c>
      <c r="AU7" s="83"/>
      <c r="AV7" s="75">
        <f>SUM(AV9:AW29)</f>
        <v>861</v>
      </c>
      <c r="AW7" s="83"/>
      <c r="AX7" s="75">
        <f>SUM(AX9:AY29)</f>
        <v>218</v>
      </c>
      <c r="AY7" s="83"/>
      <c r="AZ7" s="75">
        <f>SUM(AZ9:BA29)</f>
        <v>1087</v>
      </c>
      <c r="BA7" s="83"/>
      <c r="BB7" s="75">
        <f>SUM(BB9:BC29)</f>
        <v>1560</v>
      </c>
      <c r="BC7" s="84"/>
      <c r="BD7" s="11"/>
      <c r="BE7" s="12">
        <f>H7/H7*100</f>
        <v>100</v>
      </c>
    </row>
    <row r="8" spans="4:57" s="13" customFormat="1" ht="14.25" customHeight="1">
      <c r="D8" s="11"/>
      <c r="E8" s="11"/>
      <c r="F8" s="29"/>
      <c r="G8" s="68"/>
      <c r="H8" s="4"/>
      <c r="I8" s="5"/>
      <c r="J8" s="10"/>
      <c r="K8" s="10"/>
      <c r="L8" s="4"/>
      <c r="M8" s="5"/>
      <c r="N8" s="10"/>
      <c r="O8" s="5"/>
      <c r="P8" s="10"/>
      <c r="Q8" s="10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10"/>
      <c r="AE8" s="5"/>
      <c r="AF8" s="38"/>
      <c r="AG8" s="38"/>
      <c r="AH8" s="4"/>
      <c r="AI8" s="5"/>
      <c r="AJ8" s="38"/>
      <c r="AK8" s="38"/>
      <c r="AL8" s="4"/>
      <c r="AM8" s="5"/>
      <c r="AN8" s="38"/>
      <c r="AO8" s="38"/>
      <c r="AP8" s="4"/>
      <c r="AQ8" s="5"/>
      <c r="AR8" s="4"/>
      <c r="AS8" s="5"/>
      <c r="AT8" s="10"/>
      <c r="AU8" s="5"/>
      <c r="AV8" s="4"/>
      <c r="AW8" s="5"/>
      <c r="AX8" s="4"/>
      <c r="AY8" s="5"/>
      <c r="AZ8" s="4"/>
      <c r="BA8" s="5"/>
      <c r="BB8" s="4"/>
      <c r="BC8" s="10"/>
      <c r="BE8" s="12"/>
    </row>
    <row r="9" spans="2:58" s="14" customFormat="1" ht="14.25" customHeight="1">
      <c r="B9" s="78" t="s">
        <v>50</v>
      </c>
      <c r="C9" s="78"/>
      <c r="D9" s="78"/>
      <c r="E9" s="15"/>
      <c r="F9" s="79">
        <v>2.9</v>
      </c>
      <c r="G9" s="80"/>
      <c r="H9" s="75">
        <f>SUM(J9:W9)+1</f>
        <v>1878</v>
      </c>
      <c r="I9" s="76"/>
      <c r="J9" s="75">
        <v>447</v>
      </c>
      <c r="K9" s="83"/>
      <c r="L9" s="75">
        <v>11</v>
      </c>
      <c r="M9" s="83"/>
      <c r="N9" s="75">
        <v>254</v>
      </c>
      <c r="O9" s="83"/>
      <c r="P9" s="75">
        <v>72</v>
      </c>
      <c r="Q9" s="83"/>
      <c r="R9" s="75">
        <v>95</v>
      </c>
      <c r="S9" s="83"/>
      <c r="T9" s="75">
        <v>602</v>
      </c>
      <c r="U9" s="83"/>
      <c r="V9" s="75">
        <v>396</v>
      </c>
      <c r="W9" s="83"/>
      <c r="X9" s="75">
        <f>SUM(Z9:AM9)+1</f>
        <v>1104</v>
      </c>
      <c r="Y9" s="83"/>
      <c r="Z9" s="75">
        <v>277</v>
      </c>
      <c r="AA9" s="83"/>
      <c r="AB9" s="75">
        <v>7</v>
      </c>
      <c r="AC9" s="83"/>
      <c r="AD9" s="75">
        <v>93</v>
      </c>
      <c r="AE9" s="83"/>
      <c r="AF9" s="75">
        <v>53</v>
      </c>
      <c r="AG9" s="83"/>
      <c r="AH9" s="75">
        <v>88</v>
      </c>
      <c r="AI9" s="76"/>
      <c r="AJ9" s="75">
        <v>503</v>
      </c>
      <c r="AK9" s="76"/>
      <c r="AL9" s="75">
        <v>82</v>
      </c>
      <c r="AM9" s="76"/>
      <c r="AN9" s="75">
        <f>SUM(AP9:BC9)</f>
        <v>774</v>
      </c>
      <c r="AO9" s="77"/>
      <c r="AP9" s="75">
        <v>170</v>
      </c>
      <c r="AQ9" s="76"/>
      <c r="AR9" s="75">
        <v>4</v>
      </c>
      <c r="AS9" s="76"/>
      <c r="AT9" s="75">
        <v>161</v>
      </c>
      <c r="AU9" s="83"/>
      <c r="AV9" s="75">
        <v>19</v>
      </c>
      <c r="AW9" s="83"/>
      <c r="AX9" s="75">
        <v>7</v>
      </c>
      <c r="AY9" s="83"/>
      <c r="AZ9" s="75">
        <v>99</v>
      </c>
      <c r="BA9" s="83"/>
      <c r="BB9" s="75">
        <v>314</v>
      </c>
      <c r="BC9" s="84"/>
      <c r="BD9" s="16"/>
      <c r="BE9" s="17">
        <f>H9/H7*100</f>
        <v>2.9471305494091613</v>
      </c>
      <c r="BF9" s="18">
        <f>SUM(BE9:BE29)</f>
        <v>100.00000000000001</v>
      </c>
    </row>
    <row r="10" spans="2:57" s="14" customFormat="1" ht="14.25" customHeight="1">
      <c r="B10" s="78" t="s">
        <v>51</v>
      </c>
      <c r="C10" s="78"/>
      <c r="D10" s="78"/>
      <c r="E10" s="15"/>
      <c r="F10" s="79">
        <v>0.1</v>
      </c>
      <c r="G10" s="80"/>
      <c r="H10" s="75">
        <f>SUM(J10:W10)</f>
        <v>95</v>
      </c>
      <c r="I10" s="76"/>
      <c r="J10" s="75">
        <v>53</v>
      </c>
      <c r="K10" s="83"/>
      <c r="L10" s="75" t="s">
        <v>30</v>
      </c>
      <c r="M10" s="83"/>
      <c r="N10" s="75">
        <v>12</v>
      </c>
      <c r="O10" s="83"/>
      <c r="P10" s="75">
        <v>12</v>
      </c>
      <c r="Q10" s="83"/>
      <c r="R10" s="75">
        <v>3</v>
      </c>
      <c r="S10" s="83"/>
      <c r="T10" s="75">
        <v>9</v>
      </c>
      <c r="U10" s="83"/>
      <c r="V10" s="75">
        <v>6</v>
      </c>
      <c r="W10" s="83"/>
      <c r="X10" s="75">
        <f>SUM(Z10:AM10)</f>
        <v>74</v>
      </c>
      <c r="Y10" s="83"/>
      <c r="Z10" s="75">
        <v>45</v>
      </c>
      <c r="AA10" s="83"/>
      <c r="AB10" s="75" t="s">
        <v>30</v>
      </c>
      <c r="AC10" s="83"/>
      <c r="AD10" s="75">
        <v>8</v>
      </c>
      <c r="AE10" s="83"/>
      <c r="AF10" s="75">
        <v>8</v>
      </c>
      <c r="AG10" s="83"/>
      <c r="AH10" s="75">
        <v>3</v>
      </c>
      <c r="AI10" s="76"/>
      <c r="AJ10" s="75">
        <v>9</v>
      </c>
      <c r="AK10" s="76"/>
      <c r="AL10" s="75">
        <v>1</v>
      </c>
      <c r="AM10" s="76"/>
      <c r="AN10" s="75">
        <f>SUM(AP10:BC10)</f>
        <v>21</v>
      </c>
      <c r="AO10" s="77"/>
      <c r="AP10" s="75">
        <v>8</v>
      </c>
      <c r="AQ10" s="76"/>
      <c r="AR10" s="75" t="s">
        <v>30</v>
      </c>
      <c r="AS10" s="76"/>
      <c r="AT10" s="75">
        <v>4</v>
      </c>
      <c r="AU10" s="83"/>
      <c r="AV10" s="75">
        <v>4</v>
      </c>
      <c r="AW10" s="83"/>
      <c r="AX10" s="75" t="s">
        <v>30</v>
      </c>
      <c r="AY10" s="83"/>
      <c r="AZ10" s="75" t="s">
        <v>30</v>
      </c>
      <c r="BA10" s="83"/>
      <c r="BB10" s="75">
        <v>5</v>
      </c>
      <c r="BC10" s="84"/>
      <c r="BD10" s="16"/>
      <c r="BE10" s="19">
        <f>H10/H7*100</f>
        <v>0.14908274877202893</v>
      </c>
    </row>
    <row r="11" spans="2:57" s="14" customFormat="1" ht="14.25" customHeight="1">
      <c r="B11" s="78" t="s">
        <v>1</v>
      </c>
      <c r="C11" s="78"/>
      <c r="D11" s="78"/>
      <c r="E11" s="15"/>
      <c r="F11" s="79">
        <v>0.1</v>
      </c>
      <c r="G11" s="80"/>
      <c r="H11" s="75">
        <f>SUM(J11:W11)</f>
        <v>51</v>
      </c>
      <c r="I11" s="76"/>
      <c r="J11" s="75">
        <v>24</v>
      </c>
      <c r="K11" s="83"/>
      <c r="L11" s="151" t="s">
        <v>30</v>
      </c>
      <c r="M11" s="152"/>
      <c r="N11" s="75">
        <v>14</v>
      </c>
      <c r="O11" s="83"/>
      <c r="P11" s="75">
        <v>6</v>
      </c>
      <c r="Q11" s="83"/>
      <c r="R11" s="75">
        <v>3</v>
      </c>
      <c r="S11" s="83"/>
      <c r="T11" s="75" t="s">
        <v>30</v>
      </c>
      <c r="U11" s="83"/>
      <c r="V11" s="75">
        <v>4</v>
      </c>
      <c r="W11" s="83"/>
      <c r="X11" s="75">
        <f>SUM(Z11:AM11)</f>
        <v>33</v>
      </c>
      <c r="Y11" s="83"/>
      <c r="Z11" s="75">
        <v>19</v>
      </c>
      <c r="AA11" s="83"/>
      <c r="AB11" s="75" t="s">
        <v>30</v>
      </c>
      <c r="AC11" s="83"/>
      <c r="AD11" s="75">
        <v>4</v>
      </c>
      <c r="AE11" s="83"/>
      <c r="AF11" s="75">
        <v>6</v>
      </c>
      <c r="AG11" s="83"/>
      <c r="AH11" s="75">
        <v>3</v>
      </c>
      <c r="AI11" s="76"/>
      <c r="AJ11" s="75" t="s">
        <v>30</v>
      </c>
      <c r="AK11" s="76"/>
      <c r="AL11" s="91">
        <v>1</v>
      </c>
      <c r="AM11" s="88"/>
      <c r="AN11" s="75">
        <f>SUM(AP11:BC11)</f>
        <v>18</v>
      </c>
      <c r="AO11" s="77"/>
      <c r="AP11" s="75">
        <v>5</v>
      </c>
      <c r="AQ11" s="76"/>
      <c r="AR11" s="75" t="s">
        <v>30</v>
      </c>
      <c r="AS11" s="76"/>
      <c r="AT11" s="75">
        <v>10</v>
      </c>
      <c r="AU11" s="83"/>
      <c r="AV11" s="91" t="s">
        <v>30</v>
      </c>
      <c r="AW11" s="92"/>
      <c r="AX11" s="91" t="s">
        <v>30</v>
      </c>
      <c r="AY11" s="92"/>
      <c r="AZ11" s="91" t="s">
        <v>30</v>
      </c>
      <c r="BA11" s="92"/>
      <c r="BB11" s="75">
        <v>3</v>
      </c>
      <c r="BC11" s="84"/>
      <c r="BD11" s="16"/>
      <c r="BE11" s="20">
        <f>H11/H7*100</f>
        <v>0.08003389670919449</v>
      </c>
    </row>
    <row r="12" spans="2:57" s="14" customFormat="1" ht="14.25" customHeight="1">
      <c r="B12" s="78" t="s">
        <v>31</v>
      </c>
      <c r="C12" s="78"/>
      <c r="D12" s="78"/>
      <c r="E12" s="15"/>
      <c r="F12" s="79">
        <v>0</v>
      </c>
      <c r="G12" s="80"/>
      <c r="H12" s="75">
        <f>SUM(J12:W12)</f>
        <v>30</v>
      </c>
      <c r="I12" s="76"/>
      <c r="J12" s="75">
        <v>20</v>
      </c>
      <c r="K12" s="83"/>
      <c r="L12" s="75" t="s">
        <v>30</v>
      </c>
      <c r="M12" s="83"/>
      <c r="N12" s="75">
        <v>9</v>
      </c>
      <c r="O12" s="83"/>
      <c r="P12" s="75">
        <v>1</v>
      </c>
      <c r="Q12" s="83"/>
      <c r="R12" s="91" t="s">
        <v>30</v>
      </c>
      <c r="S12" s="92"/>
      <c r="T12" s="91" t="s">
        <v>30</v>
      </c>
      <c r="U12" s="92"/>
      <c r="V12" s="91" t="s">
        <v>30</v>
      </c>
      <c r="W12" s="92"/>
      <c r="X12" s="75">
        <f>SUM(Z12:AM12)</f>
        <v>22</v>
      </c>
      <c r="Y12" s="83"/>
      <c r="Z12" s="75">
        <v>16</v>
      </c>
      <c r="AA12" s="83"/>
      <c r="AB12" s="75" t="s">
        <v>30</v>
      </c>
      <c r="AC12" s="83"/>
      <c r="AD12" s="75">
        <v>5</v>
      </c>
      <c r="AE12" s="83"/>
      <c r="AF12" s="75">
        <v>1</v>
      </c>
      <c r="AG12" s="83"/>
      <c r="AH12" s="91" t="s">
        <v>30</v>
      </c>
      <c r="AI12" s="88"/>
      <c r="AJ12" s="91" t="s">
        <v>30</v>
      </c>
      <c r="AK12" s="88"/>
      <c r="AL12" s="91" t="s">
        <v>30</v>
      </c>
      <c r="AM12" s="88"/>
      <c r="AN12" s="75">
        <f>SUM(AP12:BC12)</f>
        <v>8</v>
      </c>
      <c r="AO12" s="77"/>
      <c r="AP12" s="75">
        <v>4</v>
      </c>
      <c r="AQ12" s="76"/>
      <c r="AR12" s="75" t="s">
        <v>30</v>
      </c>
      <c r="AS12" s="76"/>
      <c r="AT12" s="75">
        <v>4</v>
      </c>
      <c r="AU12" s="83"/>
      <c r="AV12" s="91" t="s">
        <v>30</v>
      </c>
      <c r="AW12" s="92"/>
      <c r="AX12" s="91" t="s">
        <v>30</v>
      </c>
      <c r="AY12" s="92"/>
      <c r="AZ12" s="91" t="s">
        <v>30</v>
      </c>
      <c r="BA12" s="92"/>
      <c r="BB12" s="91" t="s">
        <v>30</v>
      </c>
      <c r="BC12" s="87"/>
      <c r="BD12" s="16"/>
      <c r="BE12" s="17">
        <f>H12/H7*100</f>
        <v>0.0470787627701144</v>
      </c>
    </row>
    <row r="13" spans="2:57" s="14" customFormat="1" ht="14.25" customHeight="1">
      <c r="B13" s="78" t="s">
        <v>22</v>
      </c>
      <c r="C13" s="78"/>
      <c r="D13" s="78"/>
      <c r="E13" s="15"/>
      <c r="F13" s="79">
        <v>7.4</v>
      </c>
      <c r="G13" s="80"/>
      <c r="H13" s="75">
        <f>SUM(J13:W13)+29</f>
        <v>4710</v>
      </c>
      <c r="I13" s="76"/>
      <c r="J13" s="75">
        <v>2148</v>
      </c>
      <c r="K13" s="83"/>
      <c r="L13" s="75">
        <v>14</v>
      </c>
      <c r="M13" s="83"/>
      <c r="N13" s="75">
        <v>346</v>
      </c>
      <c r="O13" s="83"/>
      <c r="P13" s="75">
        <v>791</v>
      </c>
      <c r="Q13" s="83"/>
      <c r="R13" s="75">
        <v>280</v>
      </c>
      <c r="S13" s="83"/>
      <c r="T13" s="75">
        <v>786</v>
      </c>
      <c r="U13" s="83"/>
      <c r="V13" s="75">
        <v>316</v>
      </c>
      <c r="W13" s="83"/>
      <c r="X13" s="75">
        <f>SUM(Z13:AM13)+28</f>
        <v>3809</v>
      </c>
      <c r="Y13" s="83"/>
      <c r="Z13" s="75">
        <v>1788</v>
      </c>
      <c r="AA13" s="83"/>
      <c r="AB13" s="75">
        <v>7</v>
      </c>
      <c r="AC13" s="83"/>
      <c r="AD13" s="75">
        <v>207</v>
      </c>
      <c r="AE13" s="83"/>
      <c r="AF13" s="75">
        <v>615</v>
      </c>
      <c r="AG13" s="83"/>
      <c r="AH13" s="75">
        <v>273</v>
      </c>
      <c r="AI13" s="76"/>
      <c r="AJ13" s="75">
        <v>784</v>
      </c>
      <c r="AK13" s="76"/>
      <c r="AL13" s="75">
        <v>107</v>
      </c>
      <c r="AM13" s="76"/>
      <c r="AN13" s="75">
        <f>SUM(AP13:BC13)+1</f>
        <v>901</v>
      </c>
      <c r="AO13" s="77"/>
      <c r="AP13" s="75">
        <v>360</v>
      </c>
      <c r="AQ13" s="76"/>
      <c r="AR13" s="75">
        <v>7</v>
      </c>
      <c r="AS13" s="76"/>
      <c r="AT13" s="75">
        <v>139</v>
      </c>
      <c r="AU13" s="83"/>
      <c r="AV13" s="75">
        <v>176</v>
      </c>
      <c r="AW13" s="83"/>
      <c r="AX13" s="75">
        <v>7</v>
      </c>
      <c r="AY13" s="83"/>
      <c r="AZ13" s="75">
        <v>2</v>
      </c>
      <c r="BA13" s="83"/>
      <c r="BB13" s="75">
        <v>209</v>
      </c>
      <c r="BC13" s="84"/>
      <c r="BD13" s="16"/>
      <c r="BE13" s="19">
        <f>H13/H7*100</f>
        <v>7.3913657549079606</v>
      </c>
    </row>
    <row r="14" spans="2:57" s="14" customFormat="1" ht="14.25" customHeight="1">
      <c r="B14" s="78" t="s">
        <v>23</v>
      </c>
      <c r="C14" s="78"/>
      <c r="D14" s="78"/>
      <c r="E14" s="15"/>
      <c r="F14" s="79">
        <v>34.1</v>
      </c>
      <c r="G14" s="80"/>
      <c r="H14" s="75">
        <f>SUM(J14:W14)+122</f>
        <v>21758</v>
      </c>
      <c r="I14" s="76"/>
      <c r="J14" s="75">
        <v>14760</v>
      </c>
      <c r="K14" s="83"/>
      <c r="L14" s="75">
        <v>2445</v>
      </c>
      <c r="M14" s="83"/>
      <c r="N14" s="75">
        <v>3147</v>
      </c>
      <c r="O14" s="83"/>
      <c r="P14" s="75">
        <v>739</v>
      </c>
      <c r="Q14" s="83"/>
      <c r="R14" s="75">
        <v>94</v>
      </c>
      <c r="S14" s="83"/>
      <c r="T14" s="75">
        <v>311</v>
      </c>
      <c r="U14" s="83"/>
      <c r="V14" s="75">
        <v>140</v>
      </c>
      <c r="W14" s="83"/>
      <c r="X14" s="75">
        <f>SUM(Z14:AM14)+82</f>
        <v>14456</v>
      </c>
      <c r="Y14" s="83"/>
      <c r="Z14" s="75">
        <v>11385</v>
      </c>
      <c r="AA14" s="83"/>
      <c r="AB14" s="75">
        <v>1091</v>
      </c>
      <c r="AC14" s="83"/>
      <c r="AD14" s="75">
        <v>1013</v>
      </c>
      <c r="AE14" s="83"/>
      <c r="AF14" s="75">
        <v>571</v>
      </c>
      <c r="AG14" s="83"/>
      <c r="AH14" s="75">
        <v>84</v>
      </c>
      <c r="AI14" s="76"/>
      <c r="AJ14" s="75">
        <v>195</v>
      </c>
      <c r="AK14" s="76"/>
      <c r="AL14" s="75">
        <v>35</v>
      </c>
      <c r="AM14" s="76"/>
      <c r="AN14" s="75">
        <f>SUM(AP14:BC14)+40</f>
        <v>7302</v>
      </c>
      <c r="AO14" s="77"/>
      <c r="AP14" s="75">
        <v>3375</v>
      </c>
      <c r="AQ14" s="76"/>
      <c r="AR14" s="75">
        <v>1354</v>
      </c>
      <c r="AS14" s="76"/>
      <c r="AT14" s="75">
        <v>2134</v>
      </c>
      <c r="AU14" s="83"/>
      <c r="AV14" s="75">
        <v>168</v>
      </c>
      <c r="AW14" s="83"/>
      <c r="AX14" s="75">
        <v>10</v>
      </c>
      <c r="AY14" s="83"/>
      <c r="AZ14" s="75">
        <v>116</v>
      </c>
      <c r="BA14" s="83"/>
      <c r="BB14" s="75">
        <v>105</v>
      </c>
      <c r="BC14" s="84"/>
      <c r="BD14" s="16"/>
      <c r="BE14" s="20">
        <f>H14/H7*100</f>
        <v>34.144657345071636</v>
      </c>
    </row>
    <row r="15" spans="2:57" s="14" customFormat="1" ht="14.25" customHeight="1">
      <c r="B15" s="94" t="s">
        <v>2</v>
      </c>
      <c r="C15" s="94"/>
      <c r="D15" s="94"/>
      <c r="E15" s="21"/>
      <c r="F15" s="79">
        <v>0.2</v>
      </c>
      <c r="G15" s="80"/>
      <c r="H15" s="75">
        <f>SUM(J15:W15)</f>
        <v>132</v>
      </c>
      <c r="I15" s="76"/>
      <c r="J15" s="75">
        <v>95</v>
      </c>
      <c r="K15" s="83"/>
      <c r="L15" s="75">
        <v>1</v>
      </c>
      <c r="M15" s="83"/>
      <c r="N15" s="75">
        <v>25</v>
      </c>
      <c r="O15" s="83"/>
      <c r="P15" s="75">
        <v>8</v>
      </c>
      <c r="Q15" s="83"/>
      <c r="R15" s="91">
        <v>1</v>
      </c>
      <c r="S15" s="92"/>
      <c r="T15" s="91">
        <v>1</v>
      </c>
      <c r="U15" s="92"/>
      <c r="V15" s="91">
        <v>1</v>
      </c>
      <c r="W15" s="92"/>
      <c r="X15" s="75">
        <f>SUM(Z15:AM15)</f>
        <v>100</v>
      </c>
      <c r="Y15" s="83"/>
      <c r="Z15" s="75">
        <v>82</v>
      </c>
      <c r="AA15" s="83"/>
      <c r="AB15" s="75" t="s">
        <v>30</v>
      </c>
      <c r="AC15" s="83"/>
      <c r="AD15" s="75">
        <v>11</v>
      </c>
      <c r="AE15" s="83"/>
      <c r="AF15" s="75">
        <v>5</v>
      </c>
      <c r="AG15" s="83"/>
      <c r="AH15" s="91">
        <v>1</v>
      </c>
      <c r="AI15" s="88"/>
      <c r="AJ15" s="91">
        <v>1</v>
      </c>
      <c r="AK15" s="88"/>
      <c r="AL15" s="91" t="s">
        <v>30</v>
      </c>
      <c r="AM15" s="88"/>
      <c r="AN15" s="75">
        <f>SUM(AP15:BC15)</f>
        <v>32</v>
      </c>
      <c r="AO15" s="77"/>
      <c r="AP15" s="75">
        <v>13</v>
      </c>
      <c r="AQ15" s="76"/>
      <c r="AR15" s="75">
        <v>1</v>
      </c>
      <c r="AS15" s="76"/>
      <c r="AT15" s="75">
        <v>14</v>
      </c>
      <c r="AU15" s="83"/>
      <c r="AV15" s="75">
        <v>3</v>
      </c>
      <c r="AW15" s="76"/>
      <c r="AX15" s="75" t="s">
        <v>30</v>
      </c>
      <c r="AY15" s="76"/>
      <c r="AZ15" s="75" t="s">
        <v>30</v>
      </c>
      <c r="BA15" s="76"/>
      <c r="BB15" s="75">
        <v>1</v>
      </c>
      <c r="BC15" s="77"/>
      <c r="BD15" s="16"/>
      <c r="BE15" s="17">
        <f>H15/H7*100</f>
        <v>0.20714655618850336</v>
      </c>
    </row>
    <row r="16" spans="2:57" s="14" customFormat="1" ht="14.25" customHeight="1">
      <c r="B16" s="78" t="s">
        <v>24</v>
      </c>
      <c r="C16" s="78"/>
      <c r="D16" s="78"/>
      <c r="E16" s="15"/>
      <c r="F16" s="79">
        <v>0.8</v>
      </c>
      <c r="G16" s="80"/>
      <c r="H16" s="75">
        <f>SUM(J16:W16)</f>
        <v>488</v>
      </c>
      <c r="I16" s="76"/>
      <c r="J16" s="75">
        <v>331</v>
      </c>
      <c r="K16" s="83"/>
      <c r="L16" s="75">
        <v>23</v>
      </c>
      <c r="M16" s="83"/>
      <c r="N16" s="75">
        <v>42</v>
      </c>
      <c r="O16" s="83"/>
      <c r="P16" s="75">
        <v>42</v>
      </c>
      <c r="Q16" s="83"/>
      <c r="R16" s="75">
        <v>7</v>
      </c>
      <c r="S16" s="83"/>
      <c r="T16" s="75">
        <v>39</v>
      </c>
      <c r="U16" s="83"/>
      <c r="V16" s="75">
        <v>4</v>
      </c>
      <c r="W16" s="83"/>
      <c r="X16" s="75">
        <f>SUM(Z16:AM16)</f>
        <v>352</v>
      </c>
      <c r="Y16" s="83"/>
      <c r="Z16" s="75">
        <v>260</v>
      </c>
      <c r="AA16" s="83"/>
      <c r="AB16" s="75">
        <v>10</v>
      </c>
      <c r="AC16" s="83"/>
      <c r="AD16" s="75">
        <v>13</v>
      </c>
      <c r="AE16" s="83"/>
      <c r="AF16" s="75">
        <v>33</v>
      </c>
      <c r="AG16" s="83"/>
      <c r="AH16" s="75">
        <v>6</v>
      </c>
      <c r="AI16" s="83"/>
      <c r="AJ16" s="75">
        <v>30</v>
      </c>
      <c r="AK16" s="83"/>
      <c r="AL16" s="91" t="s">
        <v>30</v>
      </c>
      <c r="AM16" s="88"/>
      <c r="AN16" s="75">
        <f>SUM(AP16:BC16)</f>
        <v>136</v>
      </c>
      <c r="AO16" s="77"/>
      <c r="AP16" s="75">
        <v>71</v>
      </c>
      <c r="AQ16" s="76"/>
      <c r="AR16" s="75">
        <v>13</v>
      </c>
      <c r="AS16" s="76"/>
      <c r="AT16" s="75">
        <v>29</v>
      </c>
      <c r="AU16" s="83"/>
      <c r="AV16" s="75">
        <v>9</v>
      </c>
      <c r="AW16" s="83"/>
      <c r="AX16" s="75">
        <v>1</v>
      </c>
      <c r="AY16" s="76"/>
      <c r="AZ16" s="75">
        <v>9</v>
      </c>
      <c r="BA16" s="83"/>
      <c r="BB16" s="75">
        <v>4</v>
      </c>
      <c r="BC16" s="84"/>
      <c r="BD16" s="16"/>
      <c r="BE16" s="19">
        <f>H16/H7*100</f>
        <v>0.7658145410605276</v>
      </c>
    </row>
    <row r="17" spans="2:57" s="14" customFormat="1" ht="14.25" customHeight="1">
      <c r="B17" s="78" t="s">
        <v>32</v>
      </c>
      <c r="C17" s="78"/>
      <c r="D17" s="78"/>
      <c r="E17" s="15"/>
      <c r="F17" s="79">
        <v>4.7</v>
      </c>
      <c r="G17" s="80"/>
      <c r="H17" s="75">
        <f>SUM(J17:W17)+14</f>
        <v>3019</v>
      </c>
      <c r="I17" s="76"/>
      <c r="J17" s="75">
        <v>2192</v>
      </c>
      <c r="K17" s="83"/>
      <c r="L17" s="75">
        <v>114</v>
      </c>
      <c r="M17" s="83"/>
      <c r="N17" s="75">
        <v>464</v>
      </c>
      <c r="O17" s="83"/>
      <c r="P17" s="75">
        <v>142</v>
      </c>
      <c r="Q17" s="83"/>
      <c r="R17" s="75">
        <v>19</v>
      </c>
      <c r="S17" s="83"/>
      <c r="T17" s="75">
        <v>58</v>
      </c>
      <c r="U17" s="83"/>
      <c r="V17" s="75">
        <v>16</v>
      </c>
      <c r="W17" s="83"/>
      <c r="X17" s="75">
        <f>SUM(Z17:AM17)+14</f>
        <v>2416</v>
      </c>
      <c r="Y17" s="83"/>
      <c r="Z17" s="75">
        <v>1941</v>
      </c>
      <c r="AA17" s="83"/>
      <c r="AB17" s="75">
        <v>58</v>
      </c>
      <c r="AC17" s="83"/>
      <c r="AD17" s="75">
        <v>222</v>
      </c>
      <c r="AE17" s="83"/>
      <c r="AF17" s="75">
        <v>106</v>
      </c>
      <c r="AG17" s="83"/>
      <c r="AH17" s="75">
        <v>19</v>
      </c>
      <c r="AI17" s="76"/>
      <c r="AJ17" s="75">
        <v>51</v>
      </c>
      <c r="AK17" s="76"/>
      <c r="AL17" s="75">
        <v>5</v>
      </c>
      <c r="AM17" s="76"/>
      <c r="AN17" s="75">
        <f>SUM(AP17:BC17)</f>
        <v>603</v>
      </c>
      <c r="AO17" s="77"/>
      <c r="AP17" s="75">
        <v>251</v>
      </c>
      <c r="AQ17" s="76"/>
      <c r="AR17" s="75">
        <v>56</v>
      </c>
      <c r="AS17" s="76"/>
      <c r="AT17" s="75">
        <v>242</v>
      </c>
      <c r="AU17" s="83"/>
      <c r="AV17" s="75">
        <v>36</v>
      </c>
      <c r="AW17" s="83"/>
      <c r="AX17" s="75" t="s">
        <v>30</v>
      </c>
      <c r="AY17" s="76"/>
      <c r="AZ17" s="75">
        <v>7</v>
      </c>
      <c r="BA17" s="83"/>
      <c r="BB17" s="75">
        <v>11</v>
      </c>
      <c r="BC17" s="84"/>
      <c r="BD17" s="16"/>
      <c r="BE17" s="19">
        <f>H17/H7*100</f>
        <v>4.737692826765846</v>
      </c>
    </row>
    <row r="18" spans="2:57" s="14" customFormat="1" ht="14.25" customHeight="1">
      <c r="B18" s="78" t="s">
        <v>52</v>
      </c>
      <c r="C18" s="78"/>
      <c r="D18" s="78"/>
      <c r="E18" s="15"/>
      <c r="F18" s="79">
        <v>13</v>
      </c>
      <c r="G18" s="80"/>
      <c r="H18" s="75">
        <f>SUM(J18:W18)+46</f>
        <v>8296</v>
      </c>
      <c r="I18" s="76"/>
      <c r="J18" s="75">
        <v>2895</v>
      </c>
      <c r="K18" s="83"/>
      <c r="L18" s="75">
        <v>103</v>
      </c>
      <c r="M18" s="83"/>
      <c r="N18" s="75">
        <v>3669</v>
      </c>
      <c r="O18" s="83"/>
      <c r="P18" s="75">
        <v>609</v>
      </c>
      <c r="Q18" s="83"/>
      <c r="R18" s="75">
        <v>194</v>
      </c>
      <c r="S18" s="83"/>
      <c r="T18" s="75">
        <v>447</v>
      </c>
      <c r="U18" s="83"/>
      <c r="V18" s="75">
        <v>333</v>
      </c>
      <c r="W18" s="83"/>
      <c r="X18" s="75">
        <f>SUM(Z18:AM18)+23</f>
        <v>3540</v>
      </c>
      <c r="Y18" s="83"/>
      <c r="Z18" s="75">
        <v>1879</v>
      </c>
      <c r="AA18" s="83"/>
      <c r="AB18" s="75">
        <v>36</v>
      </c>
      <c r="AC18" s="83"/>
      <c r="AD18" s="75">
        <v>672</v>
      </c>
      <c r="AE18" s="83"/>
      <c r="AF18" s="75">
        <v>425</v>
      </c>
      <c r="AG18" s="83"/>
      <c r="AH18" s="75">
        <v>157</v>
      </c>
      <c r="AI18" s="76"/>
      <c r="AJ18" s="75">
        <v>289</v>
      </c>
      <c r="AK18" s="76"/>
      <c r="AL18" s="75">
        <v>59</v>
      </c>
      <c r="AM18" s="76"/>
      <c r="AN18" s="75">
        <f>SUM(AP18:BC18)+23</f>
        <v>4756</v>
      </c>
      <c r="AO18" s="77"/>
      <c r="AP18" s="75">
        <v>1016</v>
      </c>
      <c r="AQ18" s="76"/>
      <c r="AR18" s="75">
        <v>67</v>
      </c>
      <c r="AS18" s="76"/>
      <c r="AT18" s="75">
        <v>2997</v>
      </c>
      <c r="AU18" s="83"/>
      <c r="AV18" s="75">
        <v>184</v>
      </c>
      <c r="AW18" s="83"/>
      <c r="AX18" s="75">
        <v>37</v>
      </c>
      <c r="AY18" s="83"/>
      <c r="AZ18" s="75">
        <v>158</v>
      </c>
      <c r="BA18" s="83"/>
      <c r="BB18" s="75">
        <v>274</v>
      </c>
      <c r="BC18" s="84"/>
      <c r="BD18" s="16"/>
      <c r="BE18" s="19">
        <f>H18/H7*100</f>
        <v>13.018847198028968</v>
      </c>
    </row>
    <row r="19" spans="2:57" s="22" customFormat="1" ht="14.25" customHeight="1">
      <c r="B19" s="94" t="s">
        <v>53</v>
      </c>
      <c r="C19" s="94"/>
      <c r="D19" s="94"/>
      <c r="E19" s="21"/>
      <c r="F19" s="79">
        <v>1.4</v>
      </c>
      <c r="G19" s="80"/>
      <c r="H19" s="75">
        <f>SUM(J19:W19)+2</f>
        <v>886</v>
      </c>
      <c r="I19" s="76"/>
      <c r="J19" s="75">
        <v>653</v>
      </c>
      <c r="K19" s="83"/>
      <c r="L19" s="75">
        <v>13</v>
      </c>
      <c r="M19" s="83"/>
      <c r="N19" s="75">
        <v>110</v>
      </c>
      <c r="O19" s="83"/>
      <c r="P19" s="75">
        <v>60</v>
      </c>
      <c r="Q19" s="83"/>
      <c r="R19" s="75">
        <v>8</v>
      </c>
      <c r="S19" s="83"/>
      <c r="T19" s="75">
        <v>35</v>
      </c>
      <c r="U19" s="83"/>
      <c r="V19" s="75">
        <v>5</v>
      </c>
      <c r="W19" s="83"/>
      <c r="X19" s="75">
        <f>SUM(Z19:AM19)+1</f>
        <v>371</v>
      </c>
      <c r="Y19" s="83"/>
      <c r="Z19" s="75">
        <v>281</v>
      </c>
      <c r="AA19" s="83"/>
      <c r="AB19" s="75">
        <v>2</v>
      </c>
      <c r="AC19" s="83"/>
      <c r="AD19" s="75">
        <v>14</v>
      </c>
      <c r="AE19" s="83"/>
      <c r="AF19" s="75">
        <v>43</v>
      </c>
      <c r="AG19" s="83"/>
      <c r="AH19" s="75">
        <v>4</v>
      </c>
      <c r="AI19" s="76"/>
      <c r="AJ19" s="75">
        <v>24</v>
      </c>
      <c r="AK19" s="76"/>
      <c r="AL19" s="75">
        <v>2</v>
      </c>
      <c r="AM19" s="76"/>
      <c r="AN19" s="75">
        <f>SUM(AP19:BC19)+1</f>
        <v>515</v>
      </c>
      <c r="AO19" s="77"/>
      <c r="AP19" s="75">
        <v>372</v>
      </c>
      <c r="AQ19" s="76"/>
      <c r="AR19" s="75">
        <v>11</v>
      </c>
      <c r="AS19" s="76"/>
      <c r="AT19" s="75">
        <v>96</v>
      </c>
      <c r="AU19" s="83"/>
      <c r="AV19" s="75">
        <v>17</v>
      </c>
      <c r="AW19" s="83"/>
      <c r="AX19" s="75">
        <v>4</v>
      </c>
      <c r="AY19" s="83"/>
      <c r="AZ19" s="75">
        <v>11</v>
      </c>
      <c r="BA19" s="83"/>
      <c r="BB19" s="75">
        <v>3</v>
      </c>
      <c r="BC19" s="84"/>
      <c r="BD19" s="23"/>
      <c r="BE19" s="19">
        <f>H19/H7*100</f>
        <v>1.390392793810712</v>
      </c>
    </row>
    <row r="20" spans="2:57" s="14" customFormat="1" ht="14.25" customHeight="1">
      <c r="B20" s="78" t="s">
        <v>33</v>
      </c>
      <c r="C20" s="78"/>
      <c r="D20" s="78"/>
      <c r="E20" s="24"/>
      <c r="F20" s="79">
        <v>0.9</v>
      </c>
      <c r="G20" s="80"/>
      <c r="H20" s="75">
        <f>SUM(J20:W20)+1</f>
        <v>545</v>
      </c>
      <c r="I20" s="76"/>
      <c r="J20" s="75">
        <v>207</v>
      </c>
      <c r="K20" s="83"/>
      <c r="L20" s="75">
        <v>3</v>
      </c>
      <c r="M20" s="83"/>
      <c r="N20" s="75">
        <v>93</v>
      </c>
      <c r="O20" s="83"/>
      <c r="P20" s="75">
        <v>95</v>
      </c>
      <c r="Q20" s="83"/>
      <c r="R20" s="75">
        <v>22</v>
      </c>
      <c r="S20" s="83"/>
      <c r="T20" s="75">
        <v>92</v>
      </c>
      <c r="U20" s="83"/>
      <c r="V20" s="75">
        <v>32</v>
      </c>
      <c r="W20" s="83"/>
      <c r="X20" s="75">
        <f>SUM(Z20:AM20)+1</f>
        <v>297</v>
      </c>
      <c r="Y20" s="83"/>
      <c r="Z20" s="75">
        <v>124</v>
      </c>
      <c r="AA20" s="83"/>
      <c r="AB20" s="75">
        <v>2</v>
      </c>
      <c r="AC20" s="83"/>
      <c r="AD20" s="75">
        <v>22</v>
      </c>
      <c r="AE20" s="83"/>
      <c r="AF20" s="75">
        <v>62</v>
      </c>
      <c r="AG20" s="83"/>
      <c r="AH20" s="75">
        <v>16</v>
      </c>
      <c r="AI20" s="76"/>
      <c r="AJ20" s="75">
        <v>64</v>
      </c>
      <c r="AK20" s="76"/>
      <c r="AL20" s="75">
        <v>6</v>
      </c>
      <c r="AM20" s="76"/>
      <c r="AN20" s="75">
        <f>SUM(AP20:BC20)</f>
        <v>248</v>
      </c>
      <c r="AO20" s="77"/>
      <c r="AP20" s="75">
        <v>83</v>
      </c>
      <c r="AQ20" s="76"/>
      <c r="AR20" s="75">
        <v>1</v>
      </c>
      <c r="AS20" s="76"/>
      <c r="AT20" s="75">
        <v>71</v>
      </c>
      <c r="AU20" s="83"/>
      <c r="AV20" s="75">
        <v>33</v>
      </c>
      <c r="AW20" s="83"/>
      <c r="AX20" s="75">
        <v>6</v>
      </c>
      <c r="AY20" s="83"/>
      <c r="AZ20" s="75">
        <v>28</v>
      </c>
      <c r="BA20" s="83"/>
      <c r="BB20" s="75">
        <v>26</v>
      </c>
      <c r="BC20" s="84"/>
      <c r="BD20" s="16"/>
      <c r="BE20" s="19">
        <f>H20/H7*100</f>
        <v>0.855264190323745</v>
      </c>
    </row>
    <row r="21" spans="2:57" s="14" customFormat="1" ht="14.25" customHeight="1">
      <c r="B21" s="93" t="s">
        <v>34</v>
      </c>
      <c r="C21" s="93"/>
      <c r="D21" s="93"/>
      <c r="E21" s="25"/>
      <c r="F21" s="79">
        <v>2.2</v>
      </c>
      <c r="G21" s="80"/>
      <c r="H21" s="75">
        <f>SUM(J21:W21)+6</f>
        <v>1429</v>
      </c>
      <c r="I21" s="76"/>
      <c r="J21" s="75">
        <v>640</v>
      </c>
      <c r="K21" s="83"/>
      <c r="L21" s="75">
        <v>59</v>
      </c>
      <c r="M21" s="83"/>
      <c r="N21" s="75">
        <v>173</v>
      </c>
      <c r="O21" s="83"/>
      <c r="P21" s="75">
        <v>117</v>
      </c>
      <c r="Q21" s="83"/>
      <c r="R21" s="75">
        <v>84</v>
      </c>
      <c r="S21" s="83"/>
      <c r="T21" s="75">
        <v>249</v>
      </c>
      <c r="U21" s="83"/>
      <c r="V21" s="75">
        <v>101</v>
      </c>
      <c r="W21" s="83"/>
      <c r="X21" s="75">
        <f>SUM(Z21:AM21)+3</f>
        <v>905</v>
      </c>
      <c r="Y21" s="83"/>
      <c r="Z21" s="75">
        <v>434</v>
      </c>
      <c r="AA21" s="83"/>
      <c r="AB21" s="75">
        <v>32</v>
      </c>
      <c r="AC21" s="83"/>
      <c r="AD21" s="75">
        <v>43</v>
      </c>
      <c r="AE21" s="83"/>
      <c r="AF21" s="75">
        <v>90</v>
      </c>
      <c r="AG21" s="83"/>
      <c r="AH21" s="75">
        <v>80</v>
      </c>
      <c r="AI21" s="76"/>
      <c r="AJ21" s="75">
        <v>208</v>
      </c>
      <c r="AK21" s="76"/>
      <c r="AL21" s="75">
        <v>15</v>
      </c>
      <c r="AM21" s="76"/>
      <c r="AN21" s="75">
        <f>SUM(AP21:BC21)+3</f>
        <v>524</v>
      </c>
      <c r="AO21" s="77"/>
      <c r="AP21" s="75">
        <v>206</v>
      </c>
      <c r="AQ21" s="76"/>
      <c r="AR21" s="75">
        <v>27</v>
      </c>
      <c r="AS21" s="76"/>
      <c r="AT21" s="75">
        <v>130</v>
      </c>
      <c r="AU21" s="83"/>
      <c r="AV21" s="75">
        <v>27</v>
      </c>
      <c r="AW21" s="83"/>
      <c r="AX21" s="75">
        <v>4</v>
      </c>
      <c r="AY21" s="83"/>
      <c r="AZ21" s="75">
        <v>41</v>
      </c>
      <c r="BA21" s="83"/>
      <c r="BB21" s="75">
        <v>86</v>
      </c>
      <c r="BC21" s="84"/>
      <c r="BD21" s="16"/>
      <c r="BE21" s="19">
        <f>H21/H7*100</f>
        <v>2.2425183999497826</v>
      </c>
    </row>
    <row r="22" spans="2:57" s="13" customFormat="1" ht="14.25" customHeight="1">
      <c r="B22" s="78" t="s">
        <v>35</v>
      </c>
      <c r="C22" s="78"/>
      <c r="D22" s="78"/>
      <c r="E22" s="15"/>
      <c r="F22" s="79">
        <v>4.5</v>
      </c>
      <c r="G22" s="80"/>
      <c r="H22" s="75">
        <f>SUM(J22:W22)+14</f>
        <v>2875</v>
      </c>
      <c r="I22" s="76"/>
      <c r="J22" s="75">
        <v>497</v>
      </c>
      <c r="K22" s="83"/>
      <c r="L22" s="75">
        <v>20</v>
      </c>
      <c r="M22" s="83"/>
      <c r="N22" s="75">
        <v>1544</v>
      </c>
      <c r="O22" s="83"/>
      <c r="P22" s="75">
        <v>79</v>
      </c>
      <c r="Q22" s="83"/>
      <c r="R22" s="75">
        <v>177</v>
      </c>
      <c r="S22" s="83"/>
      <c r="T22" s="75">
        <v>291</v>
      </c>
      <c r="U22" s="83"/>
      <c r="V22" s="75">
        <v>253</v>
      </c>
      <c r="W22" s="83"/>
      <c r="X22" s="75">
        <f>SUM(Z22:AM22)+3</f>
        <v>935</v>
      </c>
      <c r="Y22" s="83"/>
      <c r="Z22" s="75">
        <v>273</v>
      </c>
      <c r="AA22" s="83"/>
      <c r="AB22" s="75">
        <v>10</v>
      </c>
      <c r="AC22" s="83"/>
      <c r="AD22" s="75">
        <v>289</v>
      </c>
      <c r="AE22" s="83"/>
      <c r="AF22" s="75">
        <v>48</v>
      </c>
      <c r="AG22" s="83"/>
      <c r="AH22" s="75">
        <v>126</v>
      </c>
      <c r="AI22" s="76"/>
      <c r="AJ22" s="75">
        <v>153</v>
      </c>
      <c r="AK22" s="76"/>
      <c r="AL22" s="75">
        <v>33</v>
      </c>
      <c r="AM22" s="76"/>
      <c r="AN22" s="75">
        <f>SUM(AP22:BC22)+11</f>
        <v>1940</v>
      </c>
      <c r="AO22" s="77"/>
      <c r="AP22" s="75">
        <v>224</v>
      </c>
      <c r="AQ22" s="76"/>
      <c r="AR22" s="75">
        <v>10</v>
      </c>
      <c r="AS22" s="76"/>
      <c r="AT22" s="75">
        <v>1255</v>
      </c>
      <c r="AU22" s="83"/>
      <c r="AV22" s="75">
        <v>31</v>
      </c>
      <c r="AW22" s="83"/>
      <c r="AX22" s="75">
        <v>51</v>
      </c>
      <c r="AY22" s="83"/>
      <c r="AZ22" s="75">
        <v>138</v>
      </c>
      <c r="BA22" s="83"/>
      <c r="BB22" s="75">
        <v>220</v>
      </c>
      <c r="BC22" s="84"/>
      <c r="BD22" s="11"/>
      <c r="BE22" s="19">
        <f>H22/H7*100</f>
        <v>4.511714765469297</v>
      </c>
    </row>
    <row r="23" spans="2:57" s="13" customFormat="1" ht="14.25" customHeight="1">
      <c r="B23" s="78" t="s">
        <v>36</v>
      </c>
      <c r="C23" s="78"/>
      <c r="D23" s="78"/>
      <c r="E23" s="15"/>
      <c r="F23" s="79">
        <v>3.6</v>
      </c>
      <c r="G23" s="80"/>
      <c r="H23" s="75">
        <f>SUM(J23:W23)+7</f>
        <v>2292</v>
      </c>
      <c r="I23" s="76"/>
      <c r="J23" s="75">
        <v>725</v>
      </c>
      <c r="K23" s="83"/>
      <c r="L23" s="75">
        <v>14</v>
      </c>
      <c r="M23" s="83"/>
      <c r="N23" s="75">
        <v>869</v>
      </c>
      <c r="O23" s="83"/>
      <c r="P23" s="75">
        <v>86</v>
      </c>
      <c r="Q23" s="83"/>
      <c r="R23" s="75">
        <v>107</v>
      </c>
      <c r="S23" s="83"/>
      <c r="T23" s="75">
        <v>360</v>
      </c>
      <c r="U23" s="83"/>
      <c r="V23" s="75">
        <v>124</v>
      </c>
      <c r="W23" s="83"/>
      <c r="X23" s="75">
        <f>SUM(Z23:AM23)+2</f>
        <v>870</v>
      </c>
      <c r="Y23" s="83"/>
      <c r="Z23" s="75">
        <v>383</v>
      </c>
      <c r="AA23" s="83"/>
      <c r="AB23" s="75">
        <v>7</v>
      </c>
      <c r="AC23" s="83"/>
      <c r="AD23" s="75">
        <v>198</v>
      </c>
      <c r="AE23" s="83"/>
      <c r="AF23" s="75">
        <v>53</v>
      </c>
      <c r="AG23" s="83"/>
      <c r="AH23" s="75">
        <v>60</v>
      </c>
      <c r="AI23" s="76"/>
      <c r="AJ23" s="75">
        <v>146</v>
      </c>
      <c r="AK23" s="76"/>
      <c r="AL23" s="75">
        <v>21</v>
      </c>
      <c r="AM23" s="76"/>
      <c r="AN23" s="75">
        <f>SUM(AP23:BC23)+5</f>
        <v>1422</v>
      </c>
      <c r="AO23" s="77"/>
      <c r="AP23" s="75">
        <v>342</v>
      </c>
      <c r="AQ23" s="76"/>
      <c r="AR23" s="75">
        <v>7</v>
      </c>
      <c r="AS23" s="76"/>
      <c r="AT23" s="75">
        <v>671</v>
      </c>
      <c r="AU23" s="83"/>
      <c r="AV23" s="75">
        <v>33</v>
      </c>
      <c r="AW23" s="83"/>
      <c r="AX23" s="75">
        <v>47</v>
      </c>
      <c r="AY23" s="83"/>
      <c r="AZ23" s="75">
        <v>214</v>
      </c>
      <c r="BA23" s="83"/>
      <c r="BB23" s="75">
        <v>103</v>
      </c>
      <c r="BC23" s="84"/>
      <c r="BD23" s="11"/>
      <c r="BE23" s="19">
        <f>H23/H7*100</f>
        <v>3.5968174756367404</v>
      </c>
    </row>
    <row r="24" spans="2:57" s="14" customFormat="1" ht="14.25" customHeight="1">
      <c r="B24" s="78" t="s">
        <v>26</v>
      </c>
      <c r="C24" s="78"/>
      <c r="D24" s="78"/>
      <c r="E24" s="15"/>
      <c r="F24" s="79">
        <v>3.7</v>
      </c>
      <c r="G24" s="80"/>
      <c r="H24" s="75">
        <f>SUM(J24:W24)+8</f>
        <v>2384</v>
      </c>
      <c r="I24" s="76"/>
      <c r="J24" s="75">
        <v>1416</v>
      </c>
      <c r="K24" s="83"/>
      <c r="L24" s="75">
        <v>18</v>
      </c>
      <c r="M24" s="83"/>
      <c r="N24" s="75">
        <v>665</v>
      </c>
      <c r="O24" s="83"/>
      <c r="P24" s="75">
        <v>35</v>
      </c>
      <c r="Q24" s="83"/>
      <c r="R24" s="75">
        <v>37</v>
      </c>
      <c r="S24" s="83"/>
      <c r="T24" s="75">
        <v>183</v>
      </c>
      <c r="U24" s="83"/>
      <c r="V24" s="75">
        <v>22</v>
      </c>
      <c r="W24" s="83"/>
      <c r="X24" s="75">
        <f>SUM(Z24:AM24)+1</f>
        <v>933</v>
      </c>
      <c r="Y24" s="83"/>
      <c r="Z24" s="75">
        <v>644</v>
      </c>
      <c r="AA24" s="83"/>
      <c r="AB24" s="75">
        <v>4</v>
      </c>
      <c r="AC24" s="83"/>
      <c r="AD24" s="75">
        <v>178</v>
      </c>
      <c r="AE24" s="83"/>
      <c r="AF24" s="75">
        <v>22</v>
      </c>
      <c r="AG24" s="83"/>
      <c r="AH24" s="75">
        <v>18</v>
      </c>
      <c r="AI24" s="76"/>
      <c r="AJ24" s="75">
        <v>61</v>
      </c>
      <c r="AK24" s="76"/>
      <c r="AL24" s="75">
        <v>5</v>
      </c>
      <c r="AM24" s="76"/>
      <c r="AN24" s="75">
        <f>SUM(AP24:BC24)+7</f>
        <v>1451</v>
      </c>
      <c r="AO24" s="77"/>
      <c r="AP24" s="75">
        <v>772</v>
      </c>
      <c r="AQ24" s="76"/>
      <c r="AR24" s="75">
        <v>14</v>
      </c>
      <c r="AS24" s="76"/>
      <c r="AT24" s="75">
        <v>487</v>
      </c>
      <c r="AU24" s="83"/>
      <c r="AV24" s="75">
        <v>13</v>
      </c>
      <c r="AW24" s="83"/>
      <c r="AX24" s="75">
        <v>19</v>
      </c>
      <c r="AY24" s="83"/>
      <c r="AZ24" s="75">
        <v>122</v>
      </c>
      <c r="BA24" s="83"/>
      <c r="BB24" s="75">
        <v>17</v>
      </c>
      <c r="BC24" s="84"/>
      <c r="BD24" s="16"/>
      <c r="BE24" s="19">
        <f>H24/H7*100</f>
        <v>3.7411923481317575</v>
      </c>
    </row>
    <row r="25" spans="2:57" s="14" customFormat="1" ht="14.25" customHeight="1">
      <c r="B25" s="78" t="s">
        <v>25</v>
      </c>
      <c r="C25" s="78"/>
      <c r="D25" s="78"/>
      <c r="E25" s="15"/>
      <c r="F25" s="79">
        <v>11</v>
      </c>
      <c r="G25" s="80"/>
      <c r="H25" s="75">
        <f>SUM(J25:W25)+35</f>
        <v>6982</v>
      </c>
      <c r="I25" s="76"/>
      <c r="J25" s="75">
        <v>4182</v>
      </c>
      <c r="K25" s="83"/>
      <c r="L25" s="75">
        <v>99</v>
      </c>
      <c r="M25" s="83"/>
      <c r="N25" s="75">
        <v>2169</v>
      </c>
      <c r="O25" s="83"/>
      <c r="P25" s="75">
        <v>128</v>
      </c>
      <c r="Q25" s="83"/>
      <c r="R25" s="75">
        <v>135</v>
      </c>
      <c r="S25" s="83"/>
      <c r="T25" s="75">
        <v>124</v>
      </c>
      <c r="U25" s="83"/>
      <c r="V25" s="75">
        <v>110</v>
      </c>
      <c r="W25" s="83"/>
      <c r="X25" s="75">
        <f>SUM(Z25:AM25)+5</f>
        <v>1575</v>
      </c>
      <c r="Y25" s="83"/>
      <c r="Z25" s="75">
        <v>1012</v>
      </c>
      <c r="AA25" s="83"/>
      <c r="AB25" s="75">
        <v>16</v>
      </c>
      <c r="AC25" s="83"/>
      <c r="AD25" s="75">
        <v>256</v>
      </c>
      <c r="AE25" s="83"/>
      <c r="AF25" s="75">
        <v>69</v>
      </c>
      <c r="AG25" s="83"/>
      <c r="AH25" s="75">
        <v>113</v>
      </c>
      <c r="AI25" s="76"/>
      <c r="AJ25" s="75">
        <v>94</v>
      </c>
      <c r="AK25" s="76"/>
      <c r="AL25" s="75">
        <v>10</v>
      </c>
      <c r="AM25" s="76"/>
      <c r="AN25" s="75">
        <f>SUM(AP25:BC25)+30</f>
        <v>5407</v>
      </c>
      <c r="AO25" s="77"/>
      <c r="AP25" s="75">
        <v>3170</v>
      </c>
      <c r="AQ25" s="76"/>
      <c r="AR25" s="75">
        <v>83</v>
      </c>
      <c r="AS25" s="76"/>
      <c r="AT25" s="75">
        <v>1913</v>
      </c>
      <c r="AU25" s="83"/>
      <c r="AV25" s="75">
        <v>59</v>
      </c>
      <c r="AW25" s="83"/>
      <c r="AX25" s="75">
        <v>22</v>
      </c>
      <c r="AY25" s="83"/>
      <c r="AZ25" s="75">
        <v>30</v>
      </c>
      <c r="BA25" s="83"/>
      <c r="BB25" s="75">
        <v>100</v>
      </c>
      <c r="BC25" s="84"/>
      <c r="BD25" s="16"/>
      <c r="BE25" s="19">
        <f>H25/H7*100</f>
        <v>10.956797388697959</v>
      </c>
    </row>
    <row r="26" spans="2:57" s="14" customFormat="1" ht="14.25" customHeight="1">
      <c r="B26" s="78" t="s">
        <v>27</v>
      </c>
      <c r="C26" s="78"/>
      <c r="D26" s="78"/>
      <c r="E26" s="15"/>
      <c r="F26" s="79">
        <v>0.7</v>
      </c>
      <c r="G26" s="80"/>
      <c r="H26" s="75">
        <f>SUM(J26:W26)+3</f>
        <v>427</v>
      </c>
      <c r="I26" s="76"/>
      <c r="J26" s="75">
        <v>283</v>
      </c>
      <c r="K26" s="83"/>
      <c r="L26" s="75">
        <v>5</v>
      </c>
      <c r="M26" s="83"/>
      <c r="N26" s="75">
        <v>121</v>
      </c>
      <c r="O26" s="83"/>
      <c r="P26" s="75">
        <v>5</v>
      </c>
      <c r="Q26" s="83"/>
      <c r="R26" s="75">
        <v>5</v>
      </c>
      <c r="S26" s="83"/>
      <c r="T26" s="75">
        <v>2</v>
      </c>
      <c r="U26" s="83"/>
      <c r="V26" s="75">
        <v>3</v>
      </c>
      <c r="W26" s="83"/>
      <c r="X26" s="75">
        <f>SUM(Z26:AM26)+1</f>
        <v>257</v>
      </c>
      <c r="Y26" s="83"/>
      <c r="Z26" s="75">
        <v>194</v>
      </c>
      <c r="AA26" s="83"/>
      <c r="AB26" s="75">
        <v>2</v>
      </c>
      <c r="AC26" s="83"/>
      <c r="AD26" s="75">
        <v>51</v>
      </c>
      <c r="AE26" s="83"/>
      <c r="AF26" s="75">
        <v>4</v>
      </c>
      <c r="AG26" s="83"/>
      <c r="AH26" s="75">
        <v>4</v>
      </c>
      <c r="AI26" s="76"/>
      <c r="AJ26" s="75">
        <v>1</v>
      </c>
      <c r="AK26" s="76"/>
      <c r="AL26" s="91" t="s">
        <v>30</v>
      </c>
      <c r="AM26" s="88"/>
      <c r="AN26" s="75">
        <f>SUM(AP26:BC26)+2</f>
        <v>170</v>
      </c>
      <c r="AO26" s="77"/>
      <c r="AP26" s="75">
        <v>89</v>
      </c>
      <c r="AQ26" s="76"/>
      <c r="AR26" s="75">
        <v>3</v>
      </c>
      <c r="AS26" s="76"/>
      <c r="AT26" s="75">
        <v>70</v>
      </c>
      <c r="AU26" s="83"/>
      <c r="AV26" s="91">
        <v>1</v>
      </c>
      <c r="AW26" s="92"/>
      <c r="AX26" s="75">
        <v>1</v>
      </c>
      <c r="AY26" s="83"/>
      <c r="AZ26" s="91">
        <v>1</v>
      </c>
      <c r="BA26" s="92"/>
      <c r="BB26" s="75">
        <v>3</v>
      </c>
      <c r="BC26" s="84"/>
      <c r="BD26" s="16"/>
      <c r="BE26" s="19">
        <f>H26/H7*100</f>
        <v>0.6700877234279616</v>
      </c>
    </row>
    <row r="27" spans="2:57" s="14" customFormat="1" ht="14.25" customHeight="1">
      <c r="B27" s="90" t="s">
        <v>38</v>
      </c>
      <c r="C27" s="90"/>
      <c r="D27" s="90"/>
      <c r="E27" s="26"/>
      <c r="F27" s="79">
        <v>5.1</v>
      </c>
      <c r="G27" s="80"/>
      <c r="H27" s="75">
        <f>SUM(J27:W27)+11</f>
        <v>3248</v>
      </c>
      <c r="I27" s="76"/>
      <c r="J27" s="75">
        <v>1618</v>
      </c>
      <c r="K27" s="83"/>
      <c r="L27" s="75">
        <v>96</v>
      </c>
      <c r="M27" s="83"/>
      <c r="N27" s="75">
        <v>840</v>
      </c>
      <c r="O27" s="83"/>
      <c r="P27" s="75">
        <v>247</v>
      </c>
      <c r="Q27" s="83"/>
      <c r="R27" s="75">
        <v>58</v>
      </c>
      <c r="S27" s="83"/>
      <c r="T27" s="75">
        <v>301</v>
      </c>
      <c r="U27" s="83"/>
      <c r="V27" s="75">
        <v>77</v>
      </c>
      <c r="W27" s="83"/>
      <c r="X27" s="75">
        <f>SUM(Z27:AM27)+8</f>
        <v>2062</v>
      </c>
      <c r="Y27" s="83"/>
      <c r="Z27" s="75">
        <v>1190</v>
      </c>
      <c r="AA27" s="83"/>
      <c r="AB27" s="75">
        <v>37</v>
      </c>
      <c r="AC27" s="83"/>
      <c r="AD27" s="75">
        <v>338</v>
      </c>
      <c r="AE27" s="83"/>
      <c r="AF27" s="75">
        <v>200</v>
      </c>
      <c r="AG27" s="83"/>
      <c r="AH27" s="75">
        <v>57</v>
      </c>
      <c r="AI27" s="76"/>
      <c r="AJ27" s="75">
        <v>215</v>
      </c>
      <c r="AK27" s="76"/>
      <c r="AL27" s="75">
        <v>17</v>
      </c>
      <c r="AM27" s="76"/>
      <c r="AN27" s="75">
        <f>SUM(AP27:BC27)+3</f>
        <v>1186</v>
      </c>
      <c r="AO27" s="77"/>
      <c r="AP27" s="75">
        <v>428</v>
      </c>
      <c r="AQ27" s="76"/>
      <c r="AR27" s="75">
        <v>59</v>
      </c>
      <c r="AS27" s="76"/>
      <c r="AT27" s="75">
        <v>502</v>
      </c>
      <c r="AU27" s="83"/>
      <c r="AV27" s="75">
        <v>47</v>
      </c>
      <c r="AW27" s="83"/>
      <c r="AX27" s="75">
        <v>1</v>
      </c>
      <c r="AY27" s="83"/>
      <c r="AZ27" s="75">
        <v>86</v>
      </c>
      <c r="BA27" s="83"/>
      <c r="BB27" s="75">
        <v>60</v>
      </c>
      <c r="BC27" s="84"/>
      <c r="BD27" s="16"/>
      <c r="BE27" s="19">
        <f>H27/H7*100</f>
        <v>5.097060715911052</v>
      </c>
    </row>
    <row r="28" spans="2:57" s="14" customFormat="1" ht="14.25" customHeight="1">
      <c r="B28" s="150" t="s">
        <v>37</v>
      </c>
      <c r="C28" s="150"/>
      <c r="D28" s="150"/>
      <c r="E28" s="27"/>
      <c r="F28" s="79">
        <v>1.9</v>
      </c>
      <c r="G28" s="80"/>
      <c r="H28" s="75">
        <f>SUM(J28:W28)</f>
        <v>1212</v>
      </c>
      <c r="I28" s="76"/>
      <c r="J28" s="75">
        <v>984</v>
      </c>
      <c r="K28" s="83"/>
      <c r="L28" s="75">
        <v>8</v>
      </c>
      <c r="M28" s="83"/>
      <c r="N28" s="75">
        <v>220</v>
      </c>
      <c r="O28" s="83"/>
      <c r="P28" s="91" t="s">
        <v>30</v>
      </c>
      <c r="Q28" s="92"/>
      <c r="R28" s="91" t="s">
        <v>30</v>
      </c>
      <c r="S28" s="92"/>
      <c r="T28" s="91" t="s">
        <v>30</v>
      </c>
      <c r="U28" s="92"/>
      <c r="V28" s="91" t="s">
        <v>30</v>
      </c>
      <c r="W28" s="92"/>
      <c r="X28" s="75">
        <f>SUM(Z28:AM28)</f>
        <v>817</v>
      </c>
      <c r="Y28" s="83"/>
      <c r="Z28" s="75">
        <v>757</v>
      </c>
      <c r="AA28" s="83"/>
      <c r="AB28" s="75">
        <v>1</v>
      </c>
      <c r="AC28" s="83"/>
      <c r="AD28" s="75">
        <v>59</v>
      </c>
      <c r="AE28" s="83"/>
      <c r="AF28" s="91" t="s">
        <v>30</v>
      </c>
      <c r="AG28" s="92"/>
      <c r="AH28" s="91" t="s">
        <v>30</v>
      </c>
      <c r="AI28" s="92"/>
      <c r="AJ28" s="91" t="s">
        <v>30</v>
      </c>
      <c r="AK28" s="92"/>
      <c r="AL28" s="91" t="s">
        <v>30</v>
      </c>
      <c r="AM28" s="92"/>
      <c r="AN28" s="75">
        <f>SUM(AP28:BC28)</f>
        <v>395</v>
      </c>
      <c r="AO28" s="77"/>
      <c r="AP28" s="75">
        <v>227</v>
      </c>
      <c r="AQ28" s="76"/>
      <c r="AR28" s="75">
        <v>7</v>
      </c>
      <c r="AS28" s="76"/>
      <c r="AT28" s="75">
        <v>161</v>
      </c>
      <c r="AU28" s="83"/>
      <c r="AV28" s="91" t="s">
        <v>30</v>
      </c>
      <c r="AW28" s="92"/>
      <c r="AX28" s="91" t="s">
        <v>30</v>
      </c>
      <c r="AY28" s="92"/>
      <c r="AZ28" s="91" t="s">
        <v>30</v>
      </c>
      <c r="BA28" s="92"/>
      <c r="BB28" s="91" t="s">
        <v>30</v>
      </c>
      <c r="BC28" s="87"/>
      <c r="BD28" s="16"/>
      <c r="BE28" s="20">
        <f>H28/H7*100</f>
        <v>1.901982015912622</v>
      </c>
    </row>
    <row r="29" spans="2:57" s="14" customFormat="1" ht="14.25" customHeight="1">
      <c r="B29" s="78" t="s">
        <v>3</v>
      </c>
      <c r="C29" s="78"/>
      <c r="D29" s="78"/>
      <c r="E29" s="15"/>
      <c r="F29" s="79">
        <v>1.5</v>
      </c>
      <c r="G29" s="80"/>
      <c r="H29" s="75">
        <f>SUM(J29:W29)+455</f>
        <v>986</v>
      </c>
      <c r="I29" s="76"/>
      <c r="J29" s="75">
        <v>170</v>
      </c>
      <c r="K29" s="83"/>
      <c r="L29" s="75">
        <v>102</v>
      </c>
      <c r="M29" s="83"/>
      <c r="N29" s="75">
        <v>128</v>
      </c>
      <c r="O29" s="83"/>
      <c r="P29" s="75">
        <v>11</v>
      </c>
      <c r="Q29" s="83"/>
      <c r="R29" s="75">
        <v>10</v>
      </c>
      <c r="S29" s="83"/>
      <c r="T29" s="75">
        <v>85</v>
      </c>
      <c r="U29" s="83"/>
      <c r="V29" s="75">
        <v>25</v>
      </c>
      <c r="W29" s="83"/>
      <c r="X29" s="75">
        <f>SUM(Z29:AM29)+297</f>
        <v>588</v>
      </c>
      <c r="Y29" s="83"/>
      <c r="Z29" s="75">
        <v>106</v>
      </c>
      <c r="AA29" s="83"/>
      <c r="AB29" s="75">
        <v>48</v>
      </c>
      <c r="AC29" s="83"/>
      <c r="AD29" s="75">
        <v>49</v>
      </c>
      <c r="AE29" s="83"/>
      <c r="AF29" s="75">
        <v>10</v>
      </c>
      <c r="AG29" s="83"/>
      <c r="AH29" s="75">
        <v>9</v>
      </c>
      <c r="AI29" s="76"/>
      <c r="AJ29" s="75">
        <v>60</v>
      </c>
      <c r="AK29" s="76"/>
      <c r="AL29" s="75">
        <v>9</v>
      </c>
      <c r="AM29" s="76"/>
      <c r="AN29" s="75">
        <f>SUM(AP29:BC29)+158</f>
        <v>398</v>
      </c>
      <c r="AO29" s="77"/>
      <c r="AP29" s="75">
        <v>64</v>
      </c>
      <c r="AQ29" s="76"/>
      <c r="AR29" s="75">
        <v>54</v>
      </c>
      <c r="AS29" s="76"/>
      <c r="AT29" s="75">
        <v>79</v>
      </c>
      <c r="AU29" s="83"/>
      <c r="AV29" s="75">
        <v>1</v>
      </c>
      <c r="AW29" s="83"/>
      <c r="AX29" s="75">
        <v>1</v>
      </c>
      <c r="AY29" s="83"/>
      <c r="AZ29" s="75">
        <v>25</v>
      </c>
      <c r="BA29" s="83"/>
      <c r="BB29" s="75">
        <v>16</v>
      </c>
      <c r="BC29" s="84"/>
      <c r="BE29" s="18">
        <f>H29/H7*100</f>
        <v>1.5473220030444266</v>
      </c>
    </row>
    <row r="30" spans="4:57" s="14" customFormat="1" ht="14.25" customHeight="1">
      <c r="D30" s="16"/>
      <c r="E30" s="16"/>
      <c r="F30" s="29"/>
      <c r="G30" s="69"/>
      <c r="H30" s="34"/>
      <c r="I30" s="35"/>
      <c r="J30" s="36"/>
      <c r="K30" s="36"/>
      <c r="L30" s="34"/>
      <c r="M30" s="35"/>
      <c r="N30" s="36"/>
      <c r="O30" s="35"/>
      <c r="P30" s="36"/>
      <c r="Q30" s="36"/>
      <c r="R30" s="34"/>
      <c r="S30" s="35"/>
      <c r="T30" s="34"/>
      <c r="U30" s="35"/>
      <c r="V30" s="34"/>
      <c r="W30" s="35"/>
      <c r="X30" s="34"/>
      <c r="Y30" s="35"/>
      <c r="Z30" s="34"/>
      <c r="AA30" s="35"/>
      <c r="AB30" s="34"/>
      <c r="AC30" s="35"/>
      <c r="AD30" s="36"/>
      <c r="AE30" s="35"/>
      <c r="AF30" s="37"/>
      <c r="AG30" s="37"/>
      <c r="AH30" s="34"/>
      <c r="AI30" s="35"/>
      <c r="AJ30" s="37"/>
      <c r="AK30" s="37"/>
      <c r="AL30" s="34"/>
      <c r="AM30" s="35"/>
      <c r="AN30" s="37"/>
      <c r="AO30" s="37"/>
      <c r="AP30" s="34"/>
      <c r="AQ30" s="35"/>
      <c r="AR30" s="34"/>
      <c r="AS30" s="35"/>
      <c r="AT30" s="36"/>
      <c r="AU30" s="35"/>
      <c r="AV30" s="34"/>
      <c r="AW30" s="35"/>
      <c r="AX30" s="34"/>
      <c r="AY30" s="35"/>
      <c r="AZ30" s="34"/>
      <c r="BA30" s="35"/>
      <c r="BB30" s="34"/>
      <c r="BC30" s="36"/>
      <c r="BE30" s="18"/>
    </row>
    <row r="31" spans="1:57" s="14" customFormat="1" ht="14.25" customHeight="1">
      <c r="A31" s="14" t="s">
        <v>4</v>
      </c>
      <c r="D31" s="16"/>
      <c r="E31" s="16"/>
      <c r="F31" s="29"/>
      <c r="G31" s="68"/>
      <c r="H31" s="34"/>
      <c r="I31" s="35"/>
      <c r="J31" s="36"/>
      <c r="K31" s="36"/>
      <c r="L31" s="34"/>
      <c r="M31" s="35"/>
      <c r="N31" s="36"/>
      <c r="O31" s="35"/>
      <c r="P31" s="36"/>
      <c r="Q31" s="36"/>
      <c r="R31" s="34"/>
      <c r="S31" s="35"/>
      <c r="T31" s="34"/>
      <c r="U31" s="35"/>
      <c r="V31" s="34"/>
      <c r="W31" s="35"/>
      <c r="X31" s="34"/>
      <c r="Y31" s="35"/>
      <c r="Z31" s="34"/>
      <c r="AA31" s="35"/>
      <c r="AB31" s="34"/>
      <c r="AC31" s="35"/>
      <c r="AD31" s="36"/>
      <c r="AE31" s="35"/>
      <c r="AF31" s="37"/>
      <c r="AG31" s="37"/>
      <c r="AH31" s="34"/>
      <c r="AI31" s="35"/>
      <c r="AJ31" s="37"/>
      <c r="AK31" s="37"/>
      <c r="AL31" s="34"/>
      <c r="AM31" s="35"/>
      <c r="AN31" s="37"/>
      <c r="AO31" s="37"/>
      <c r="AP31" s="34"/>
      <c r="AQ31" s="35"/>
      <c r="AR31" s="34"/>
      <c r="AS31" s="35"/>
      <c r="AT31" s="36"/>
      <c r="AU31" s="35"/>
      <c r="AV31" s="34"/>
      <c r="AW31" s="35"/>
      <c r="AX31" s="34"/>
      <c r="AY31" s="35"/>
      <c r="AZ31" s="34"/>
      <c r="BA31" s="35"/>
      <c r="BB31" s="34"/>
      <c r="BC31" s="36"/>
      <c r="BD31" s="18">
        <f>1.9+41.2+53.2</f>
        <v>96.30000000000001</v>
      </c>
      <c r="BE31" s="18">
        <f>H32+H34+H36</f>
        <v>62737</v>
      </c>
    </row>
    <row r="32" spans="2:59" s="14" customFormat="1" ht="14.25" customHeight="1">
      <c r="B32" s="78" t="s">
        <v>6</v>
      </c>
      <c r="C32" s="78"/>
      <c r="D32" s="78"/>
      <c r="E32" s="15"/>
      <c r="F32" s="79">
        <v>3.2</v>
      </c>
      <c r="G32" s="80"/>
      <c r="H32" s="75">
        <f>SUM(J32:W32)+1</f>
        <v>2024</v>
      </c>
      <c r="I32" s="76"/>
      <c r="J32" s="75">
        <f>SUM(J9:K11)</f>
        <v>524</v>
      </c>
      <c r="K32" s="83"/>
      <c r="L32" s="75">
        <f>SUM(L9:M11)</f>
        <v>11</v>
      </c>
      <c r="M32" s="83"/>
      <c r="N32" s="75">
        <f>SUM(N9:O11)</f>
        <v>280</v>
      </c>
      <c r="O32" s="83"/>
      <c r="P32" s="75">
        <f>SUM(P9:Q11)</f>
        <v>90</v>
      </c>
      <c r="Q32" s="83"/>
      <c r="R32" s="75">
        <f>SUM(R9:S11)</f>
        <v>101</v>
      </c>
      <c r="S32" s="83"/>
      <c r="T32" s="75">
        <f>SUM(T9:U11)</f>
        <v>611</v>
      </c>
      <c r="U32" s="83"/>
      <c r="V32" s="75">
        <f>SUM(V9:W11)</f>
        <v>406</v>
      </c>
      <c r="W32" s="83"/>
      <c r="X32" s="75">
        <f>SUM(X9:Y11)</f>
        <v>1211</v>
      </c>
      <c r="Y32" s="83"/>
      <c r="Z32" s="75">
        <f>SUM(Z9:AA11)</f>
        <v>341</v>
      </c>
      <c r="AA32" s="83"/>
      <c r="AB32" s="75">
        <f>SUM(AB9:AC11)</f>
        <v>7</v>
      </c>
      <c r="AC32" s="83"/>
      <c r="AD32" s="75">
        <f>SUM(AD9:AE11)</f>
        <v>105</v>
      </c>
      <c r="AE32" s="83"/>
      <c r="AF32" s="75">
        <f>SUM(AF9:AG11)</f>
        <v>67</v>
      </c>
      <c r="AG32" s="83"/>
      <c r="AH32" s="75">
        <f>SUM(AH9:AI11)</f>
        <v>94</v>
      </c>
      <c r="AI32" s="83"/>
      <c r="AJ32" s="75">
        <f>SUM(AJ9:AK11)</f>
        <v>512</v>
      </c>
      <c r="AK32" s="83"/>
      <c r="AL32" s="75">
        <f>SUM(AL9:AM11)</f>
        <v>84</v>
      </c>
      <c r="AM32" s="83"/>
      <c r="AN32" s="75">
        <f>SUM(AN9:AO11)</f>
        <v>813</v>
      </c>
      <c r="AO32" s="83"/>
      <c r="AP32" s="75">
        <f>SUM(AP9:AQ11)</f>
        <v>183</v>
      </c>
      <c r="AQ32" s="83"/>
      <c r="AR32" s="75">
        <f>SUM(AR9:AS11)</f>
        <v>4</v>
      </c>
      <c r="AS32" s="83"/>
      <c r="AT32" s="75">
        <f>SUM(AT9:AU11)</f>
        <v>175</v>
      </c>
      <c r="AU32" s="83"/>
      <c r="AV32" s="75">
        <f>SUM(AV9:AW11)</f>
        <v>23</v>
      </c>
      <c r="AW32" s="83"/>
      <c r="AX32" s="75">
        <f>SUM(AX9:AY11)</f>
        <v>7</v>
      </c>
      <c r="AY32" s="83"/>
      <c r="AZ32" s="75">
        <f>SUM(AZ9:BA11)</f>
        <v>99</v>
      </c>
      <c r="BA32" s="83"/>
      <c r="BB32" s="75">
        <f>SUM(BB9:BC11)</f>
        <v>322</v>
      </c>
      <c r="BC32" s="84"/>
      <c r="BD32" s="16"/>
      <c r="BE32" s="18">
        <f>SUM(F9:G11)</f>
        <v>3.1</v>
      </c>
      <c r="BF32" s="16"/>
      <c r="BG32" s="28">
        <f>SUM(BE9:BE11)</f>
        <v>3.1762471948903848</v>
      </c>
    </row>
    <row r="33" spans="2:58" s="22" customFormat="1" ht="6" customHeight="1">
      <c r="B33" s="15"/>
      <c r="D33" s="23"/>
      <c r="E33" s="23"/>
      <c r="F33" s="29"/>
      <c r="G33" s="68"/>
      <c r="H33" s="4"/>
      <c r="I33" s="30"/>
      <c r="J33" s="4"/>
      <c r="K33" s="30"/>
      <c r="L33" s="4"/>
      <c r="M33" s="30"/>
      <c r="N33" s="10"/>
      <c r="O33" s="5"/>
      <c r="P33" s="10"/>
      <c r="Q33" s="30"/>
      <c r="R33" s="4"/>
      <c r="S33" s="30"/>
      <c r="T33" s="4"/>
      <c r="U33" s="30"/>
      <c r="V33" s="4"/>
      <c r="W33" s="30"/>
      <c r="X33" s="4"/>
      <c r="Y33" s="30"/>
      <c r="Z33" s="4"/>
      <c r="AA33" s="30"/>
      <c r="AB33" s="4"/>
      <c r="AC33" s="30"/>
      <c r="AD33" s="32"/>
      <c r="AE33" s="30"/>
      <c r="AF33" s="4"/>
      <c r="AG33" s="30"/>
      <c r="AH33" s="4"/>
      <c r="AI33" s="30"/>
      <c r="AJ33" s="4"/>
      <c r="AK33" s="30"/>
      <c r="AL33" s="4"/>
      <c r="AM33" s="30"/>
      <c r="AN33" s="4"/>
      <c r="AO33" s="32"/>
      <c r="AP33" s="4"/>
      <c r="AQ33" s="30"/>
      <c r="AR33" s="4"/>
      <c r="AS33" s="30"/>
      <c r="AT33" s="32"/>
      <c r="AU33" s="30"/>
      <c r="AV33" s="4"/>
      <c r="AW33" s="5"/>
      <c r="AX33" s="4"/>
      <c r="AY33" s="5"/>
      <c r="AZ33" s="4"/>
      <c r="BA33" s="5"/>
      <c r="BB33" s="4"/>
      <c r="BC33" s="10"/>
      <c r="BD33" s="23"/>
      <c r="BE33" s="31"/>
      <c r="BF33" s="23"/>
    </row>
    <row r="34" spans="2:59" s="14" customFormat="1" ht="14.25" customHeight="1">
      <c r="B34" s="78" t="s">
        <v>5</v>
      </c>
      <c r="C34" s="78"/>
      <c r="D34" s="78"/>
      <c r="E34" s="15"/>
      <c r="F34" s="79">
        <v>41.6</v>
      </c>
      <c r="G34" s="80"/>
      <c r="H34" s="75">
        <f>SUM(J34:W34)+29+122</f>
        <v>26498</v>
      </c>
      <c r="I34" s="76"/>
      <c r="J34" s="75">
        <f>SUM(J12:K14)</f>
        <v>16928</v>
      </c>
      <c r="K34" s="76"/>
      <c r="L34" s="75">
        <f>SUM(L12:M14)</f>
        <v>2459</v>
      </c>
      <c r="M34" s="76"/>
      <c r="N34" s="75">
        <f>SUM(N12:O14)</f>
        <v>3502</v>
      </c>
      <c r="O34" s="76"/>
      <c r="P34" s="75">
        <f>SUM(P12:Q14)</f>
        <v>1531</v>
      </c>
      <c r="Q34" s="76"/>
      <c r="R34" s="75">
        <f>SUM(R12:S14)</f>
        <v>374</v>
      </c>
      <c r="S34" s="76"/>
      <c r="T34" s="75">
        <f>SUM(T12:U14)</f>
        <v>1097</v>
      </c>
      <c r="U34" s="76"/>
      <c r="V34" s="75">
        <f>SUM(V12:W14)</f>
        <v>456</v>
      </c>
      <c r="W34" s="76"/>
      <c r="X34" s="75">
        <f>SUM(X12:Y14)</f>
        <v>18287</v>
      </c>
      <c r="Y34" s="76"/>
      <c r="Z34" s="75">
        <f>SUM(Z12:AA14)</f>
        <v>13189</v>
      </c>
      <c r="AA34" s="76"/>
      <c r="AB34" s="75">
        <f>SUM(AB12:AC14)</f>
        <v>1098</v>
      </c>
      <c r="AC34" s="76"/>
      <c r="AD34" s="75">
        <f>SUM(AD12:AE14)</f>
        <v>1225</v>
      </c>
      <c r="AE34" s="76"/>
      <c r="AF34" s="75">
        <f>SUM(AF12:AG14)</f>
        <v>1187</v>
      </c>
      <c r="AG34" s="76"/>
      <c r="AH34" s="75">
        <f>SUM(AH12:AI14)</f>
        <v>357</v>
      </c>
      <c r="AI34" s="76"/>
      <c r="AJ34" s="75">
        <f>SUM(AJ12:AK14)</f>
        <v>979</v>
      </c>
      <c r="AK34" s="76"/>
      <c r="AL34" s="75">
        <f>SUM(AL12:AM14)</f>
        <v>142</v>
      </c>
      <c r="AM34" s="76"/>
      <c r="AN34" s="75">
        <f>SUM(AN12:AO14)</f>
        <v>8211</v>
      </c>
      <c r="AO34" s="76"/>
      <c r="AP34" s="75">
        <f>SUM(AP12:AQ14)</f>
        <v>3739</v>
      </c>
      <c r="AQ34" s="76"/>
      <c r="AR34" s="75">
        <f>SUM(AR12:AS14)</f>
        <v>1361</v>
      </c>
      <c r="AS34" s="76"/>
      <c r="AT34" s="75">
        <f>SUM(AT12:AU14)</f>
        <v>2277</v>
      </c>
      <c r="AU34" s="76"/>
      <c r="AV34" s="75">
        <f>SUM(AV12:AW14)</f>
        <v>344</v>
      </c>
      <c r="AW34" s="76"/>
      <c r="AX34" s="75">
        <f>SUM(AX12:AY14)</f>
        <v>17</v>
      </c>
      <c r="AY34" s="76"/>
      <c r="AZ34" s="75">
        <f>SUM(AZ12:BA14)</f>
        <v>118</v>
      </c>
      <c r="BA34" s="76"/>
      <c r="BB34" s="75">
        <f>SUM(BB12:BC14)</f>
        <v>314</v>
      </c>
      <c r="BC34" s="77"/>
      <c r="BD34" s="16"/>
      <c r="BE34" s="18">
        <f>SUM(F12:G14)</f>
        <v>41.5</v>
      </c>
      <c r="BF34" s="16"/>
      <c r="BG34" s="28">
        <f>SUM(BE12:BE14)</f>
        <v>41.583101862749714</v>
      </c>
    </row>
    <row r="35" spans="2:58" s="22" customFormat="1" ht="5.25" customHeight="1">
      <c r="B35" s="15"/>
      <c r="D35" s="23"/>
      <c r="E35" s="23"/>
      <c r="F35" s="29"/>
      <c r="G35" s="68"/>
      <c r="H35" s="4"/>
      <c r="I35" s="30"/>
      <c r="J35" s="4"/>
      <c r="K35" s="30"/>
      <c r="L35" s="4"/>
      <c r="M35" s="30"/>
      <c r="N35" s="10"/>
      <c r="O35" s="5"/>
      <c r="P35" s="10"/>
      <c r="Q35" s="30"/>
      <c r="R35" s="4"/>
      <c r="S35" s="30"/>
      <c r="T35" s="4"/>
      <c r="U35" s="30"/>
      <c r="V35" s="4"/>
      <c r="W35" s="30"/>
      <c r="X35" s="4"/>
      <c r="Y35" s="30"/>
      <c r="Z35" s="4"/>
      <c r="AA35" s="30"/>
      <c r="AB35" s="4"/>
      <c r="AC35" s="30"/>
      <c r="AD35" s="32"/>
      <c r="AE35" s="30"/>
      <c r="AF35" s="4"/>
      <c r="AG35" s="30"/>
      <c r="AH35" s="4"/>
      <c r="AI35" s="30"/>
      <c r="AJ35" s="4"/>
      <c r="AK35" s="30"/>
      <c r="AL35" s="4"/>
      <c r="AM35" s="30"/>
      <c r="AN35" s="4"/>
      <c r="AO35" s="32"/>
      <c r="AP35" s="4"/>
      <c r="AQ35" s="30"/>
      <c r="AR35" s="4"/>
      <c r="AS35" s="30"/>
      <c r="AT35" s="32"/>
      <c r="AU35" s="30"/>
      <c r="AV35" s="4"/>
      <c r="AW35" s="5"/>
      <c r="AX35" s="4"/>
      <c r="AY35" s="5"/>
      <c r="AZ35" s="4"/>
      <c r="BA35" s="5"/>
      <c r="BB35" s="4"/>
      <c r="BC35" s="10"/>
      <c r="BD35" s="23"/>
      <c r="BE35" s="31"/>
      <c r="BF35" s="23"/>
    </row>
    <row r="36" spans="2:59" s="14" customFormat="1" ht="14.25" customHeight="1">
      <c r="B36" s="78" t="s">
        <v>7</v>
      </c>
      <c r="C36" s="78"/>
      <c r="D36" s="78"/>
      <c r="E36" s="15"/>
      <c r="F36" s="79">
        <v>53.7</v>
      </c>
      <c r="G36" s="80"/>
      <c r="H36" s="75">
        <f>SUM(J36:W36)+14+46+2+1+6+14+7+8+35+3+11</f>
        <v>34215</v>
      </c>
      <c r="I36" s="76"/>
      <c r="J36" s="75">
        <f>SUM(J15:K28)</f>
        <v>16718</v>
      </c>
      <c r="K36" s="83"/>
      <c r="L36" s="75">
        <f>SUM(L15:M28)</f>
        <v>576</v>
      </c>
      <c r="M36" s="83"/>
      <c r="N36" s="75">
        <f>SUM(N15:O28)</f>
        <v>11004</v>
      </c>
      <c r="O36" s="83"/>
      <c r="P36" s="75">
        <f>SUM(P15:Q28)</f>
        <v>1653</v>
      </c>
      <c r="Q36" s="83"/>
      <c r="R36" s="75">
        <f>SUM(R15:S28)</f>
        <v>854</v>
      </c>
      <c r="S36" s="83"/>
      <c r="T36" s="75">
        <f>SUM(T15:U28)</f>
        <v>2182</v>
      </c>
      <c r="U36" s="83"/>
      <c r="V36" s="75">
        <f>SUM(V15:W28)</f>
        <v>1081</v>
      </c>
      <c r="W36" s="83"/>
      <c r="X36" s="75">
        <f>SUM(X15:Y28)</f>
        <v>15430</v>
      </c>
      <c r="Y36" s="83"/>
      <c r="Z36" s="75">
        <f>SUM(Z15:AA28)</f>
        <v>9454</v>
      </c>
      <c r="AA36" s="83"/>
      <c r="AB36" s="75">
        <f>SUM(AB15:AC28)</f>
        <v>217</v>
      </c>
      <c r="AC36" s="83"/>
      <c r="AD36" s="75">
        <f>SUM(AD15:AE28)</f>
        <v>2366</v>
      </c>
      <c r="AE36" s="83"/>
      <c r="AF36" s="75">
        <f>SUM(AF15:AG28)</f>
        <v>1160</v>
      </c>
      <c r="AG36" s="83"/>
      <c r="AH36" s="75">
        <f>SUM(AH15:AI28)</f>
        <v>661</v>
      </c>
      <c r="AI36" s="83"/>
      <c r="AJ36" s="75">
        <f>SUM(AJ15:AK28)</f>
        <v>1337</v>
      </c>
      <c r="AK36" s="83"/>
      <c r="AL36" s="75">
        <f>SUM(AL15:AM28)</f>
        <v>173</v>
      </c>
      <c r="AM36" s="83"/>
      <c r="AN36" s="75">
        <f>SUM(AN15:AO28)</f>
        <v>18785</v>
      </c>
      <c r="AO36" s="83"/>
      <c r="AP36" s="75">
        <f>SUM(AP15:AQ28)</f>
        <v>7264</v>
      </c>
      <c r="AQ36" s="83"/>
      <c r="AR36" s="75">
        <f>SUM(AR15:AS28)</f>
        <v>359</v>
      </c>
      <c r="AS36" s="83"/>
      <c r="AT36" s="75">
        <f>SUM(AT15:AU28)</f>
        <v>8638</v>
      </c>
      <c r="AU36" s="83"/>
      <c r="AV36" s="75">
        <f>SUM(AV15:AW28)</f>
        <v>493</v>
      </c>
      <c r="AW36" s="83"/>
      <c r="AX36" s="75">
        <f>SUM(AX15:AY28)</f>
        <v>193</v>
      </c>
      <c r="AY36" s="83"/>
      <c r="AZ36" s="75">
        <f>SUM(AZ15:BA28)</f>
        <v>845</v>
      </c>
      <c r="BA36" s="83"/>
      <c r="BB36" s="75">
        <f>SUM(BB15:BC28)</f>
        <v>908</v>
      </c>
      <c r="BC36" s="84"/>
      <c r="BD36" s="16"/>
      <c r="BE36" s="18">
        <f>SUM(F15:G28)</f>
        <v>53.7</v>
      </c>
      <c r="BF36" s="16"/>
      <c r="BG36" s="28">
        <f>SUM(BE15:BE28)</f>
        <v>53.69332893931548</v>
      </c>
    </row>
    <row r="37" spans="2:57" s="14" customFormat="1" ht="14.25" customHeight="1">
      <c r="B37" s="15"/>
      <c r="C37" s="15"/>
      <c r="D37" s="15"/>
      <c r="E37" s="15"/>
      <c r="F37" s="29"/>
      <c r="G37" s="70"/>
      <c r="H37" s="4"/>
      <c r="I37" s="30"/>
      <c r="J37" s="10"/>
      <c r="K37" s="10"/>
      <c r="L37" s="4"/>
      <c r="M37" s="5"/>
      <c r="N37" s="32"/>
      <c r="O37" s="30"/>
      <c r="P37" s="10"/>
      <c r="Q37" s="10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32"/>
      <c r="AE37" s="30"/>
      <c r="AF37" s="10"/>
      <c r="AG37" s="10"/>
      <c r="AH37" s="4"/>
      <c r="AI37" s="30"/>
      <c r="AJ37" s="10"/>
      <c r="AK37" s="32"/>
      <c r="AL37" s="4"/>
      <c r="AM37" s="30"/>
      <c r="AN37" s="10"/>
      <c r="AO37" s="32"/>
      <c r="AP37" s="4"/>
      <c r="AQ37" s="30"/>
      <c r="AR37" s="4"/>
      <c r="AS37" s="30"/>
      <c r="AT37" s="32"/>
      <c r="AU37" s="30"/>
      <c r="AV37" s="4"/>
      <c r="AW37" s="30"/>
      <c r="AX37" s="4"/>
      <c r="AY37" s="30"/>
      <c r="AZ37" s="4"/>
      <c r="BA37" s="30"/>
      <c r="BB37" s="4"/>
      <c r="BC37" s="32"/>
      <c r="BD37" s="16"/>
      <c r="BE37" s="18"/>
    </row>
    <row r="38" spans="2:57" s="14" customFormat="1" ht="14.25" customHeight="1">
      <c r="B38" s="15"/>
      <c r="C38" s="15"/>
      <c r="D38" s="15"/>
      <c r="E38" s="15"/>
      <c r="F38" s="33"/>
      <c r="G38" s="16"/>
      <c r="H38" s="34"/>
      <c r="I38" s="35"/>
      <c r="J38" s="36"/>
      <c r="K38" s="36"/>
      <c r="L38" s="34"/>
      <c r="M38" s="35"/>
      <c r="N38" s="36"/>
      <c r="O38" s="35"/>
      <c r="P38" s="36"/>
      <c r="Q38" s="36"/>
      <c r="R38" s="34"/>
      <c r="S38" s="35"/>
      <c r="T38" s="34"/>
      <c r="U38" s="35"/>
      <c r="V38" s="34"/>
      <c r="W38" s="35"/>
      <c r="X38" s="34"/>
      <c r="Y38" s="35"/>
      <c r="Z38" s="34"/>
      <c r="AA38" s="35"/>
      <c r="AB38" s="34"/>
      <c r="AC38" s="35"/>
      <c r="AD38" s="36"/>
      <c r="AE38" s="35"/>
      <c r="AF38" s="37"/>
      <c r="AG38" s="37"/>
      <c r="AH38" s="34"/>
      <c r="AI38" s="35"/>
      <c r="AJ38" s="37"/>
      <c r="AK38" s="37"/>
      <c r="AL38" s="34"/>
      <c r="AM38" s="35"/>
      <c r="AN38" s="37"/>
      <c r="AO38" s="37"/>
      <c r="AP38" s="34"/>
      <c r="AQ38" s="35"/>
      <c r="AR38" s="34"/>
      <c r="AS38" s="35"/>
      <c r="AT38" s="36"/>
      <c r="AU38" s="35"/>
      <c r="AV38" s="34"/>
      <c r="AW38" s="35"/>
      <c r="AX38" s="34"/>
      <c r="AY38" s="35"/>
      <c r="AZ38" s="34"/>
      <c r="BA38" s="35"/>
      <c r="BB38" s="34"/>
      <c r="BC38" s="36"/>
      <c r="BE38" s="18"/>
    </row>
    <row r="39" spans="1:57" s="13" customFormat="1" ht="14.25" customHeight="1">
      <c r="A39" s="95" t="s">
        <v>14</v>
      </c>
      <c r="B39" s="95"/>
      <c r="C39" s="95"/>
      <c r="D39" s="95"/>
      <c r="E39" s="9"/>
      <c r="F39" s="79">
        <v>100</v>
      </c>
      <c r="G39" s="80"/>
      <c r="H39" s="75">
        <f>SUM(H41:I61)</f>
        <v>36997</v>
      </c>
      <c r="I39" s="76"/>
      <c r="J39" s="75">
        <f>SUM(J41:K61)</f>
        <v>20261</v>
      </c>
      <c r="K39" s="83"/>
      <c r="L39" s="75">
        <f>SUM(L41:M61)</f>
        <v>2049</v>
      </c>
      <c r="M39" s="83"/>
      <c r="N39" s="75">
        <f>SUM(N41:O61)</f>
        <v>8479</v>
      </c>
      <c r="O39" s="83"/>
      <c r="P39" s="75">
        <f>SUM(P41:Q61)</f>
        <v>1931</v>
      </c>
      <c r="Q39" s="83"/>
      <c r="R39" s="75">
        <f>SUM(R41:S61)</f>
        <v>719</v>
      </c>
      <c r="S39" s="83"/>
      <c r="T39" s="75">
        <f>SUM(T41:U61)</f>
        <v>2121</v>
      </c>
      <c r="U39" s="83"/>
      <c r="V39" s="75">
        <f>SUM(V41:W61)</f>
        <v>1015</v>
      </c>
      <c r="W39" s="83"/>
      <c r="X39" s="75">
        <f>SUM(X41:Y61)</f>
        <v>20459</v>
      </c>
      <c r="Y39" s="83"/>
      <c r="Z39" s="75">
        <f>SUM(Z41:AA61)</f>
        <v>13555</v>
      </c>
      <c r="AA39" s="83"/>
      <c r="AB39" s="75">
        <f>SUM(AB41:AC61)</f>
        <v>908</v>
      </c>
      <c r="AC39" s="83"/>
      <c r="AD39" s="75">
        <f>SUM(AD41:AE61)</f>
        <v>2060</v>
      </c>
      <c r="AE39" s="83"/>
      <c r="AF39" s="75">
        <f>SUM(AF41:AG61)</f>
        <v>1400</v>
      </c>
      <c r="AG39" s="83"/>
      <c r="AH39" s="75">
        <f>SUM(AH41:AI61)</f>
        <v>590</v>
      </c>
      <c r="AI39" s="83"/>
      <c r="AJ39" s="75">
        <f>SUM(AJ41:AK61)</f>
        <v>1490</v>
      </c>
      <c r="AK39" s="83"/>
      <c r="AL39" s="75">
        <f>SUM(AL41:AM61)</f>
        <v>190</v>
      </c>
      <c r="AM39" s="83"/>
      <c r="AN39" s="75">
        <f>SUM(AN41:AO61)</f>
        <v>16538</v>
      </c>
      <c r="AO39" s="83"/>
      <c r="AP39" s="75">
        <f>SUM(AP41:AQ61)</f>
        <v>6706</v>
      </c>
      <c r="AQ39" s="83"/>
      <c r="AR39" s="75">
        <f>SUM(AR41:AS61)</f>
        <v>1141</v>
      </c>
      <c r="AS39" s="83"/>
      <c r="AT39" s="75">
        <f>SUM(AT41:AU61)</f>
        <v>6419</v>
      </c>
      <c r="AU39" s="83"/>
      <c r="AV39" s="75">
        <f>SUM(AV41:AW61)</f>
        <v>531</v>
      </c>
      <c r="AW39" s="83"/>
      <c r="AX39" s="75">
        <f>SUM(AX41:AY61)</f>
        <v>129</v>
      </c>
      <c r="AY39" s="83"/>
      <c r="AZ39" s="75">
        <f>SUM(AZ41:BA61)</f>
        <v>631</v>
      </c>
      <c r="BA39" s="83"/>
      <c r="BB39" s="75">
        <f>SUM(BB41:BC61)</f>
        <v>825</v>
      </c>
      <c r="BC39" s="84"/>
      <c r="BD39" s="11"/>
      <c r="BE39" s="12">
        <f>H39/H39*100</f>
        <v>100</v>
      </c>
    </row>
    <row r="40" spans="4:57" s="13" customFormat="1" ht="14.25" customHeight="1">
      <c r="D40" s="11"/>
      <c r="E40" s="11"/>
      <c r="F40" s="29"/>
      <c r="G40" s="68"/>
      <c r="H40" s="4"/>
      <c r="I40" s="5"/>
      <c r="J40" s="10"/>
      <c r="K40" s="10"/>
      <c r="L40" s="4"/>
      <c r="M40" s="5"/>
      <c r="N40" s="10"/>
      <c r="O40" s="5"/>
      <c r="P40" s="10"/>
      <c r="Q40" s="10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5"/>
      <c r="AD40" s="10"/>
      <c r="AE40" s="5"/>
      <c r="AF40" s="38"/>
      <c r="AG40" s="38"/>
      <c r="AH40" s="4"/>
      <c r="AI40" s="5"/>
      <c r="AJ40" s="38"/>
      <c r="AK40" s="38"/>
      <c r="AL40" s="4"/>
      <c r="AM40" s="5"/>
      <c r="AN40" s="38"/>
      <c r="AO40" s="38"/>
      <c r="AP40" s="4"/>
      <c r="AQ40" s="5"/>
      <c r="AR40" s="4"/>
      <c r="AS40" s="5"/>
      <c r="AT40" s="10"/>
      <c r="AU40" s="5"/>
      <c r="AV40" s="4"/>
      <c r="AW40" s="5"/>
      <c r="AX40" s="4"/>
      <c r="AY40" s="5"/>
      <c r="AZ40" s="4"/>
      <c r="BA40" s="5"/>
      <c r="BB40" s="4"/>
      <c r="BC40" s="10"/>
      <c r="BE40" s="12"/>
    </row>
    <row r="41" spans="2:58" s="14" customFormat="1" ht="14.25" customHeight="1">
      <c r="B41" s="78" t="s">
        <v>50</v>
      </c>
      <c r="C41" s="78"/>
      <c r="D41" s="78"/>
      <c r="E41" s="15"/>
      <c r="F41" s="79">
        <v>1.7</v>
      </c>
      <c r="G41" s="80"/>
      <c r="H41" s="75">
        <f>SUM(J41:W41)+1</f>
        <v>645</v>
      </c>
      <c r="I41" s="76"/>
      <c r="J41" s="75">
        <v>217</v>
      </c>
      <c r="K41" s="83"/>
      <c r="L41" s="75">
        <v>5</v>
      </c>
      <c r="M41" s="83"/>
      <c r="N41" s="75">
        <v>114</v>
      </c>
      <c r="O41" s="83"/>
      <c r="P41" s="75">
        <v>21</v>
      </c>
      <c r="Q41" s="83"/>
      <c r="R41" s="75">
        <v>13</v>
      </c>
      <c r="S41" s="83"/>
      <c r="T41" s="75">
        <v>173</v>
      </c>
      <c r="U41" s="83"/>
      <c r="V41" s="75">
        <v>101</v>
      </c>
      <c r="W41" s="83"/>
      <c r="X41" s="75">
        <f>SUM(Z41:AM41)+1</f>
        <v>389</v>
      </c>
      <c r="Y41" s="83"/>
      <c r="Z41" s="75">
        <v>143</v>
      </c>
      <c r="AA41" s="83"/>
      <c r="AB41" s="75">
        <v>2</v>
      </c>
      <c r="AC41" s="83"/>
      <c r="AD41" s="75">
        <v>48</v>
      </c>
      <c r="AE41" s="83"/>
      <c r="AF41" s="75">
        <v>17</v>
      </c>
      <c r="AG41" s="83"/>
      <c r="AH41" s="75">
        <v>12</v>
      </c>
      <c r="AI41" s="76"/>
      <c r="AJ41" s="75">
        <v>142</v>
      </c>
      <c r="AK41" s="76"/>
      <c r="AL41" s="75">
        <v>24</v>
      </c>
      <c r="AM41" s="76"/>
      <c r="AN41" s="75">
        <f>SUM(AP41:BC41)</f>
        <v>256</v>
      </c>
      <c r="AO41" s="77"/>
      <c r="AP41" s="75">
        <v>74</v>
      </c>
      <c r="AQ41" s="76"/>
      <c r="AR41" s="75">
        <v>3</v>
      </c>
      <c r="AS41" s="76"/>
      <c r="AT41" s="75">
        <v>66</v>
      </c>
      <c r="AU41" s="83"/>
      <c r="AV41" s="75">
        <v>4</v>
      </c>
      <c r="AW41" s="83"/>
      <c r="AX41" s="75">
        <v>1</v>
      </c>
      <c r="AY41" s="83"/>
      <c r="AZ41" s="75">
        <v>31</v>
      </c>
      <c r="BA41" s="83"/>
      <c r="BB41" s="75">
        <v>77</v>
      </c>
      <c r="BC41" s="84"/>
      <c r="BD41" s="16"/>
      <c r="BE41" s="17">
        <f>H41/H39*100</f>
        <v>1.7433845987512502</v>
      </c>
      <c r="BF41" s="18">
        <f>SUM(BE41:BE61)</f>
        <v>100</v>
      </c>
    </row>
    <row r="42" spans="2:57" s="14" customFormat="1" ht="14.25" customHeight="1">
      <c r="B42" s="78" t="s">
        <v>51</v>
      </c>
      <c r="C42" s="78"/>
      <c r="D42" s="78"/>
      <c r="E42" s="15"/>
      <c r="F42" s="79">
        <v>0.1</v>
      </c>
      <c r="G42" s="80"/>
      <c r="H42" s="75">
        <f>SUM(J42:W42)</f>
        <v>32</v>
      </c>
      <c r="I42" s="76"/>
      <c r="J42" s="75">
        <v>20</v>
      </c>
      <c r="K42" s="83"/>
      <c r="L42" s="75" t="s">
        <v>30</v>
      </c>
      <c r="M42" s="83"/>
      <c r="N42" s="75">
        <v>2</v>
      </c>
      <c r="O42" s="83"/>
      <c r="P42" s="75">
        <v>3</v>
      </c>
      <c r="Q42" s="83"/>
      <c r="R42" s="75">
        <v>1</v>
      </c>
      <c r="S42" s="83"/>
      <c r="T42" s="75">
        <v>3</v>
      </c>
      <c r="U42" s="83"/>
      <c r="V42" s="75">
        <v>3</v>
      </c>
      <c r="W42" s="83"/>
      <c r="X42" s="75">
        <f>SUM(Z42:AM42)</f>
        <v>25</v>
      </c>
      <c r="Y42" s="83"/>
      <c r="Z42" s="75">
        <v>18</v>
      </c>
      <c r="AA42" s="83"/>
      <c r="AB42" s="75" t="s">
        <v>30</v>
      </c>
      <c r="AC42" s="83"/>
      <c r="AD42" s="75">
        <v>1</v>
      </c>
      <c r="AE42" s="83"/>
      <c r="AF42" s="75">
        <v>1</v>
      </c>
      <c r="AG42" s="83"/>
      <c r="AH42" s="75">
        <v>1</v>
      </c>
      <c r="AI42" s="76"/>
      <c r="AJ42" s="75">
        <v>3</v>
      </c>
      <c r="AK42" s="76"/>
      <c r="AL42" s="75">
        <v>1</v>
      </c>
      <c r="AM42" s="76"/>
      <c r="AN42" s="75">
        <f>SUM(AP42:BC42)</f>
        <v>7</v>
      </c>
      <c r="AO42" s="77"/>
      <c r="AP42" s="75">
        <v>2</v>
      </c>
      <c r="AQ42" s="76"/>
      <c r="AR42" s="75" t="s">
        <v>30</v>
      </c>
      <c r="AS42" s="76"/>
      <c r="AT42" s="75">
        <v>1</v>
      </c>
      <c r="AU42" s="83"/>
      <c r="AV42" s="75">
        <v>2</v>
      </c>
      <c r="AW42" s="83"/>
      <c r="AX42" s="96" t="s">
        <v>30</v>
      </c>
      <c r="AY42" s="98"/>
      <c r="AZ42" s="96" t="s">
        <v>30</v>
      </c>
      <c r="BA42" s="98"/>
      <c r="BB42" s="75">
        <v>2</v>
      </c>
      <c r="BC42" s="84"/>
      <c r="BD42" s="16"/>
      <c r="BE42" s="19">
        <f>H42/H39*100</f>
        <v>0.08649349947293024</v>
      </c>
    </row>
    <row r="43" spans="2:57" s="14" customFormat="1" ht="14.25" customHeight="1">
      <c r="B43" s="78" t="s">
        <v>1</v>
      </c>
      <c r="C43" s="78"/>
      <c r="D43" s="78"/>
      <c r="E43" s="15"/>
      <c r="F43" s="79">
        <v>0.1</v>
      </c>
      <c r="G43" s="80"/>
      <c r="H43" s="75">
        <f>SUM(J43:W43)</f>
        <v>30</v>
      </c>
      <c r="I43" s="76"/>
      <c r="J43" s="75">
        <v>18</v>
      </c>
      <c r="K43" s="83"/>
      <c r="L43" s="75" t="s">
        <v>30</v>
      </c>
      <c r="M43" s="83"/>
      <c r="N43" s="75">
        <v>6</v>
      </c>
      <c r="O43" s="83"/>
      <c r="P43" s="75">
        <v>3</v>
      </c>
      <c r="Q43" s="83"/>
      <c r="R43" s="75">
        <v>1</v>
      </c>
      <c r="S43" s="83"/>
      <c r="T43" s="75" t="s">
        <v>30</v>
      </c>
      <c r="U43" s="83"/>
      <c r="V43" s="75">
        <v>2</v>
      </c>
      <c r="W43" s="83"/>
      <c r="X43" s="75">
        <f>SUM(Z43:AM43)</f>
        <v>20</v>
      </c>
      <c r="Y43" s="83"/>
      <c r="Z43" s="75">
        <v>15</v>
      </c>
      <c r="AA43" s="83"/>
      <c r="AB43" s="75" t="s">
        <v>30</v>
      </c>
      <c r="AC43" s="83"/>
      <c r="AD43" s="75" t="s">
        <v>30</v>
      </c>
      <c r="AE43" s="83"/>
      <c r="AF43" s="75">
        <v>3</v>
      </c>
      <c r="AG43" s="83"/>
      <c r="AH43" s="75">
        <v>1</v>
      </c>
      <c r="AI43" s="76"/>
      <c r="AJ43" s="75" t="s">
        <v>30</v>
      </c>
      <c r="AK43" s="76"/>
      <c r="AL43" s="75">
        <v>1</v>
      </c>
      <c r="AM43" s="76"/>
      <c r="AN43" s="75">
        <f>SUM(AP43:BC43)</f>
        <v>10</v>
      </c>
      <c r="AO43" s="77"/>
      <c r="AP43" s="75">
        <v>3</v>
      </c>
      <c r="AQ43" s="76"/>
      <c r="AR43" s="75" t="s">
        <v>30</v>
      </c>
      <c r="AS43" s="76"/>
      <c r="AT43" s="75">
        <v>6</v>
      </c>
      <c r="AU43" s="83"/>
      <c r="AV43" s="96" t="s">
        <v>30</v>
      </c>
      <c r="AW43" s="98"/>
      <c r="AX43" s="96" t="s">
        <v>30</v>
      </c>
      <c r="AY43" s="98"/>
      <c r="AZ43" s="96" t="s">
        <v>30</v>
      </c>
      <c r="BA43" s="98"/>
      <c r="BB43" s="75">
        <v>1</v>
      </c>
      <c r="BC43" s="84"/>
      <c r="BD43" s="16"/>
      <c r="BE43" s="20">
        <f>H43/H39*100</f>
        <v>0.0810876557558721</v>
      </c>
    </row>
    <row r="44" spans="2:57" s="14" customFormat="1" ht="14.25" customHeight="1">
      <c r="B44" s="78" t="s">
        <v>31</v>
      </c>
      <c r="C44" s="78"/>
      <c r="D44" s="78"/>
      <c r="E44" s="15"/>
      <c r="F44" s="79">
        <v>0</v>
      </c>
      <c r="G44" s="80"/>
      <c r="H44" s="75">
        <f>SUM(J44:W44)</f>
        <v>14</v>
      </c>
      <c r="I44" s="76"/>
      <c r="J44" s="75">
        <v>12</v>
      </c>
      <c r="K44" s="83"/>
      <c r="L44" s="75" t="s">
        <v>30</v>
      </c>
      <c r="M44" s="83"/>
      <c r="N44" s="75">
        <v>2</v>
      </c>
      <c r="O44" s="83"/>
      <c r="P44" s="75" t="s">
        <v>30</v>
      </c>
      <c r="Q44" s="83"/>
      <c r="R44" s="96" t="s">
        <v>30</v>
      </c>
      <c r="S44" s="98"/>
      <c r="T44" s="96" t="s">
        <v>30</v>
      </c>
      <c r="U44" s="98"/>
      <c r="V44" s="96" t="s">
        <v>30</v>
      </c>
      <c r="W44" s="98"/>
      <c r="X44" s="75">
        <f>SUM(Z44:AM44)</f>
        <v>11</v>
      </c>
      <c r="Y44" s="83"/>
      <c r="Z44" s="75">
        <v>10</v>
      </c>
      <c r="AA44" s="83"/>
      <c r="AB44" s="75" t="s">
        <v>30</v>
      </c>
      <c r="AC44" s="83"/>
      <c r="AD44" s="75">
        <v>1</v>
      </c>
      <c r="AE44" s="83"/>
      <c r="AF44" s="75" t="s">
        <v>30</v>
      </c>
      <c r="AG44" s="83"/>
      <c r="AH44" s="96" t="s">
        <v>30</v>
      </c>
      <c r="AI44" s="97"/>
      <c r="AJ44" s="96" t="s">
        <v>30</v>
      </c>
      <c r="AK44" s="97"/>
      <c r="AL44" s="96" t="s">
        <v>30</v>
      </c>
      <c r="AM44" s="97"/>
      <c r="AN44" s="75">
        <f>SUM(AP44:BC44)</f>
        <v>3</v>
      </c>
      <c r="AO44" s="77"/>
      <c r="AP44" s="75">
        <v>2</v>
      </c>
      <c r="AQ44" s="76"/>
      <c r="AR44" s="75" t="s">
        <v>30</v>
      </c>
      <c r="AS44" s="76"/>
      <c r="AT44" s="75">
        <v>1</v>
      </c>
      <c r="AU44" s="83"/>
      <c r="AV44" s="96" t="s">
        <v>30</v>
      </c>
      <c r="AW44" s="98"/>
      <c r="AX44" s="96" t="s">
        <v>30</v>
      </c>
      <c r="AY44" s="98"/>
      <c r="AZ44" s="96" t="s">
        <v>30</v>
      </c>
      <c r="BA44" s="98"/>
      <c r="BB44" s="96">
        <v>0</v>
      </c>
      <c r="BC44" s="137"/>
      <c r="BD44" s="16"/>
      <c r="BE44" s="17">
        <f>H44/H39*100</f>
        <v>0.03784090601940698</v>
      </c>
    </row>
    <row r="45" spans="2:57" s="14" customFormat="1" ht="14.25" customHeight="1">
      <c r="B45" s="78" t="s">
        <v>22</v>
      </c>
      <c r="C45" s="78"/>
      <c r="D45" s="78"/>
      <c r="E45" s="15"/>
      <c r="F45" s="79">
        <v>6.6</v>
      </c>
      <c r="G45" s="80"/>
      <c r="H45" s="75">
        <f>SUM(J45:W45)+11</f>
        <v>2487</v>
      </c>
      <c r="I45" s="76"/>
      <c r="J45" s="75">
        <v>1200</v>
      </c>
      <c r="K45" s="83"/>
      <c r="L45" s="75">
        <v>7</v>
      </c>
      <c r="M45" s="83"/>
      <c r="N45" s="75">
        <v>180</v>
      </c>
      <c r="O45" s="83"/>
      <c r="P45" s="75">
        <v>410</v>
      </c>
      <c r="Q45" s="83"/>
      <c r="R45" s="75">
        <v>134</v>
      </c>
      <c r="S45" s="83"/>
      <c r="T45" s="75">
        <v>408</v>
      </c>
      <c r="U45" s="83"/>
      <c r="V45" s="75">
        <v>137</v>
      </c>
      <c r="W45" s="83"/>
      <c r="X45" s="75">
        <f>SUM(Z45:AM45)+11</f>
        <v>2021</v>
      </c>
      <c r="Y45" s="83"/>
      <c r="Z45" s="75">
        <v>998</v>
      </c>
      <c r="AA45" s="83"/>
      <c r="AB45" s="75">
        <v>3</v>
      </c>
      <c r="AC45" s="83"/>
      <c r="AD45" s="75">
        <v>101</v>
      </c>
      <c r="AE45" s="83"/>
      <c r="AF45" s="75">
        <v>325</v>
      </c>
      <c r="AG45" s="83"/>
      <c r="AH45" s="75">
        <v>132</v>
      </c>
      <c r="AI45" s="76"/>
      <c r="AJ45" s="75">
        <v>407</v>
      </c>
      <c r="AK45" s="76"/>
      <c r="AL45" s="75">
        <v>44</v>
      </c>
      <c r="AM45" s="76"/>
      <c r="AN45" s="75">
        <f>SUM(AP45:BC45)</f>
        <v>466</v>
      </c>
      <c r="AO45" s="77"/>
      <c r="AP45" s="75">
        <v>202</v>
      </c>
      <c r="AQ45" s="76"/>
      <c r="AR45" s="75">
        <v>4</v>
      </c>
      <c r="AS45" s="76"/>
      <c r="AT45" s="75">
        <v>79</v>
      </c>
      <c r="AU45" s="83"/>
      <c r="AV45" s="75">
        <v>85</v>
      </c>
      <c r="AW45" s="83"/>
      <c r="AX45" s="75">
        <v>2</v>
      </c>
      <c r="AY45" s="83"/>
      <c r="AZ45" s="75">
        <v>1</v>
      </c>
      <c r="BA45" s="83"/>
      <c r="BB45" s="75">
        <v>93</v>
      </c>
      <c r="BC45" s="84"/>
      <c r="BD45" s="16"/>
      <c r="BE45" s="19">
        <f>H45/H39*100</f>
        <v>6.722166662161796</v>
      </c>
    </row>
    <row r="46" spans="2:57" s="14" customFormat="1" ht="14.25" customHeight="1">
      <c r="B46" s="78" t="s">
        <v>23</v>
      </c>
      <c r="C46" s="78"/>
      <c r="D46" s="78"/>
      <c r="E46" s="15"/>
      <c r="F46" s="79">
        <v>34.9</v>
      </c>
      <c r="G46" s="80"/>
      <c r="H46" s="75">
        <f>SUM(J46:W46)+59</f>
        <v>13191</v>
      </c>
      <c r="I46" s="76"/>
      <c r="J46" s="75">
        <v>8985</v>
      </c>
      <c r="K46" s="83"/>
      <c r="L46" s="75">
        <v>1639</v>
      </c>
      <c r="M46" s="83"/>
      <c r="N46" s="75">
        <v>1756</v>
      </c>
      <c r="O46" s="83"/>
      <c r="P46" s="75">
        <v>463</v>
      </c>
      <c r="Q46" s="83"/>
      <c r="R46" s="75">
        <v>45</v>
      </c>
      <c r="S46" s="83"/>
      <c r="T46" s="75">
        <v>182</v>
      </c>
      <c r="U46" s="83"/>
      <c r="V46" s="75">
        <v>62</v>
      </c>
      <c r="W46" s="83"/>
      <c r="X46" s="75">
        <f>SUM(Z46:AM46)+40</f>
        <v>8776</v>
      </c>
      <c r="Y46" s="83"/>
      <c r="Z46" s="75">
        <v>6882</v>
      </c>
      <c r="AA46" s="83"/>
      <c r="AB46" s="75">
        <v>752</v>
      </c>
      <c r="AC46" s="83"/>
      <c r="AD46" s="75">
        <v>584</v>
      </c>
      <c r="AE46" s="83"/>
      <c r="AF46" s="75">
        <v>352</v>
      </c>
      <c r="AG46" s="83"/>
      <c r="AH46" s="75">
        <v>39</v>
      </c>
      <c r="AI46" s="76"/>
      <c r="AJ46" s="75">
        <v>114</v>
      </c>
      <c r="AK46" s="76"/>
      <c r="AL46" s="75">
        <v>13</v>
      </c>
      <c r="AM46" s="76"/>
      <c r="AN46" s="75">
        <f>SUM(AP46:BC46)+19</f>
        <v>4415</v>
      </c>
      <c r="AO46" s="77"/>
      <c r="AP46" s="75">
        <v>2103</v>
      </c>
      <c r="AQ46" s="76"/>
      <c r="AR46" s="75">
        <v>887</v>
      </c>
      <c r="AS46" s="76"/>
      <c r="AT46" s="75">
        <v>1172</v>
      </c>
      <c r="AU46" s="83"/>
      <c r="AV46" s="75">
        <v>111</v>
      </c>
      <c r="AW46" s="83"/>
      <c r="AX46" s="75">
        <v>6</v>
      </c>
      <c r="AY46" s="83"/>
      <c r="AZ46" s="75">
        <v>68</v>
      </c>
      <c r="BA46" s="83"/>
      <c r="BB46" s="75">
        <v>49</v>
      </c>
      <c r="BC46" s="84"/>
      <c r="BD46" s="16"/>
      <c r="BE46" s="20">
        <f>H46/H39*100</f>
        <v>35.654242235856955</v>
      </c>
    </row>
    <row r="47" spans="2:57" s="14" customFormat="1" ht="14.25" customHeight="1">
      <c r="B47" s="94" t="s">
        <v>2</v>
      </c>
      <c r="C47" s="94"/>
      <c r="D47" s="94"/>
      <c r="E47" s="21"/>
      <c r="F47" s="79">
        <v>0.2</v>
      </c>
      <c r="G47" s="80"/>
      <c r="H47" s="75">
        <f>SUM(J47:W47)</f>
        <v>73</v>
      </c>
      <c r="I47" s="76"/>
      <c r="J47" s="75">
        <v>57</v>
      </c>
      <c r="K47" s="83"/>
      <c r="L47" s="75" t="s">
        <v>30</v>
      </c>
      <c r="M47" s="83"/>
      <c r="N47" s="75">
        <v>12</v>
      </c>
      <c r="O47" s="83"/>
      <c r="P47" s="75">
        <v>2</v>
      </c>
      <c r="Q47" s="83"/>
      <c r="R47" s="96" t="s">
        <v>30</v>
      </c>
      <c r="S47" s="98"/>
      <c r="T47" s="96">
        <v>1</v>
      </c>
      <c r="U47" s="98"/>
      <c r="V47" s="96">
        <v>1</v>
      </c>
      <c r="W47" s="98"/>
      <c r="X47" s="75">
        <f>SUM(Z47:AM47)</f>
        <v>57</v>
      </c>
      <c r="Y47" s="83"/>
      <c r="Z47" s="75">
        <v>50</v>
      </c>
      <c r="AA47" s="83"/>
      <c r="AB47" s="75" t="s">
        <v>30</v>
      </c>
      <c r="AC47" s="83"/>
      <c r="AD47" s="75">
        <v>5</v>
      </c>
      <c r="AE47" s="83"/>
      <c r="AF47" s="75">
        <v>1</v>
      </c>
      <c r="AG47" s="83"/>
      <c r="AH47" s="96" t="s">
        <v>30</v>
      </c>
      <c r="AI47" s="97"/>
      <c r="AJ47" s="96">
        <v>1</v>
      </c>
      <c r="AK47" s="97"/>
      <c r="AL47" s="96" t="s">
        <v>30</v>
      </c>
      <c r="AM47" s="97"/>
      <c r="AN47" s="75">
        <f>SUM(AP47:BC47)</f>
        <v>16</v>
      </c>
      <c r="AO47" s="77"/>
      <c r="AP47" s="75">
        <v>7</v>
      </c>
      <c r="AQ47" s="76"/>
      <c r="AR47" s="75" t="s">
        <v>30</v>
      </c>
      <c r="AS47" s="76"/>
      <c r="AT47" s="75">
        <v>7</v>
      </c>
      <c r="AU47" s="83"/>
      <c r="AV47" s="96">
        <v>1</v>
      </c>
      <c r="AW47" s="98"/>
      <c r="AX47" s="96" t="s">
        <v>30</v>
      </c>
      <c r="AY47" s="98"/>
      <c r="AZ47" s="96" t="s">
        <v>30</v>
      </c>
      <c r="BA47" s="98"/>
      <c r="BB47" s="96">
        <v>1</v>
      </c>
      <c r="BC47" s="137"/>
      <c r="BD47" s="16"/>
      <c r="BE47" s="17">
        <f>H47/H39*100</f>
        <v>0.1973132956726221</v>
      </c>
    </row>
    <row r="48" spans="2:57" s="14" customFormat="1" ht="14.25" customHeight="1">
      <c r="B48" s="78" t="s">
        <v>24</v>
      </c>
      <c r="C48" s="78"/>
      <c r="D48" s="78"/>
      <c r="E48" s="15"/>
      <c r="F48" s="79">
        <v>0.7</v>
      </c>
      <c r="G48" s="80"/>
      <c r="H48" s="75">
        <f>SUM(J48:W48)</f>
        <v>281</v>
      </c>
      <c r="I48" s="76"/>
      <c r="J48" s="75">
        <v>198</v>
      </c>
      <c r="K48" s="83"/>
      <c r="L48" s="75">
        <v>13</v>
      </c>
      <c r="M48" s="83"/>
      <c r="N48" s="75">
        <v>25</v>
      </c>
      <c r="O48" s="83"/>
      <c r="P48" s="75">
        <v>14</v>
      </c>
      <c r="Q48" s="83"/>
      <c r="R48" s="75">
        <v>5</v>
      </c>
      <c r="S48" s="83"/>
      <c r="T48" s="75">
        <v>24</v>
      </c>
      <c r="U48" s="83"/>
      <c r="V48" s="75">
        <v>2</v>
      </c>
      <c r="W48" s="83"/>
      <c r="X48" s="75">
        <f>SUM(Z48:AM48)</f>
        <v>203</v>
      </c>
      <c r="Y48" s="83"/>
      <c r="Z48" s="75">
        <v>158</v>
      </c>
      <c r="AA48" s="83"/>
      <c r="AB48" s="75">
        <v>5</v>
      </c>
      <c r="AC48" s="83"/>
      <c r="AD48" s="75">
        <v>7</v>
      </c>
      <c r="AE48" s="83"/>
      <c r="AF48" s="75">
        <v>12</v>
      </c>
      <c r="AG48" s="83"/>
      <c r="AH48" s="75">
        <v>4</v>
      </c>
      <c r="AI48" s="76"/>
      <c r="AJ48" s="75">
        <v>17</v>
      </c>
      <c r="AK48" s="76"/>
      <c r="AL48" s="96" t="s">
        <v>30</v>
      </c>
      <c r="AM48" s="97"/>
      <c r="AN48" s="75">
        <f>SUM(AP48:BC48)</f>
        <v>78</v>
      </c>
      <c r="AO48" s="77"/>
      <c r="AP48" s="75">
        <v>40</v>
      </c>
      <c r="AQ48" s="76"/>
      <c r="AR48" s="75">
        <v>8</v>
      </c>
      <c r="AS48" s="76"/>
      <c r="AT48" s="75">
        <v>18</v>
      </c>
      <c r="AU48" s="83"/>
      <c r="AV48" s="75">
        <v>2</v>
      </c>
      <c r="AW48" s="83"/>
      <c r="AX48" s="96">
        <v>1</v>
      </c>
      <c r="AY48" s="98"/>
      <c r="AZ48" s="75">
        <v>7</v>
      </c>
      <c r="BA48" s="83"/>
      <c r="BB48" s="75">
        <v>2</v>
      </c>
      <c r="BC48" s="84"/>
      <c r="BD48" s="16"/>
      <c r="BE48" s="19">
        <f>H48/H39*100</f>
        <v>0.7595210422466686</v>
      </c>
    </row>
    <row r="49" spans="2:57" s="14" customFormat="1" ht="14.25" customHeight="1">
      <c r="B49" s="78" t="s">
        <v>32</v>
      </c>
      <c r="C49" s="78"/>
      <c r="D49" s="78"/>
      <c r="E49" s="15"/>
      <c r="F49" s="79">
        <v>4.3</v>
      </c>
      <c r="G49" s="80"/>
      <c r="H49" s="75">
        <f>SUM(J49:W49)+6</f>
        <v>1624</v>
      </c>
      <c r="I49" s="76"/>
      <c r="J49" s="75">
        <v>1207</v>
      </c>
      <c r="K49" s="83"/>
      <c r="L49" s="75">
        <v>58</v>
      </c>
      <c r="M49" s="83"/>
      <c r="N49" s="75">
        <v>237</v>
      </c>
      <c r="O49" s="83"/>
      <c r="P49" s="75">
        <v>65</v>
      </c>
      <c r="Q49" s="83"/>
      <c r="R49" s="75">
        <v>8</v>
      </c>
      <c r="S49" s="83"/>
      <c r="T49" s="75">
        <v>31</v>
      </c>
      <c r="U49" s="83"/>
      <c r="V49" s="75">
        <v>12</v>
      </c>
      <c r="W49" s="83"/>
      <c r="X49" s="75">
        <f>SUM(Z49:AM49)+6</f>
        <v>1284</v>
      </c>
      <c r="Y49" s="83"/>
      <c r="Z49" s="75">
        <v>1052</v>
      </c>
      <c r="AA49" s="83"/>
      <c r="AB49" s="75">
        <v>30</v>
      </c>
      <c r="AC49" s="83"/>
      <c r="AD49" s="75">
        <v>108</v>
      </c>
      <c r="AE49" s="83"/>
      <c r="AF49" s="75">
        <v>48</v>
      </c>
      <c r="AG49" s="83"/>
      <c r="AH49" s="75">
        <v>8</v>
      </c>
      <c r="AI49" s="76"/>
      <c r="AJ49" s="75">
        <v>28</v>
      </c>
      <c r="AK49" s="76"/>
      <c r="AL49" s="75">
        <v>4</v>
      </c>
      <c r="AM49" s="76"/>
      <c r="AN49" s="75">
        <f>SUM(AP49:BC49)</f>
        <v>340</v>
      </c>
      <c r="AO49" s="77"/>
      <c r="AP49" s="75">
        <v>155</v>
      </c>
      <c r="AQ49" s="76"/>
      <c r="AR49" s="75">
        <v>28</v>
      </c>
      <c r="AS49" s="76"/>
      <c r="AT49" s="75">
        <v>129</v>
      </c>
      <c r="AU49" s="83"/>
      <c r="AV49" s="75">
        <v>17</v>
      </c>
      <c r="AW49" s="83"/>
      <c r="AX49" s="96" t="s">
        <v>30</v>
      </c>
      <c r="AY49" s="98"/>
      <c r="AZ49" s="75">
        <v>3</v>
      </c>
      <c r="BA49" s="83"/>
      <c r="BB49" s="75">
        <v>8</v>
      </c>
      <c r="BC49" s="84"/>
      <c r="BD49" s="16"/>
      <c r="BE49" s="19">
        <f>H49/H39*100</f>
        <v>4.38954509825121</v>
      </c>
    </row>
    <row r="50" spans="2:57" s="14" customFormat="1" ht="14.25" customHeight="1">
      <c r="B50" s="78" t="s">
        <v>52</v>
      </c>
      <c r="C50" s="78"/>
      <c r="D50" s="78"/>
      <c r="E50" s="15"/>
      <c r="F50" s="79">
        <v>13.5</v>
      </c>
      <c r="G50" s="80"/>
      <c r="H50" s="75">
        <f>SUM(J50:W50)+23</f>
        <v>5101</v>
      </c>
      <c r="I50" s="76"/>
      <c r="J50" s="75">
        <v>1748</v>
      </c>
      <c r="K50" s="83"/>
      <c r="L50" s="75">
        <v>66</v>
      </c>
      <c r="M50" s="83"/>
      <c r="N50" s="75">
        <v>2245</v>
      </c>
      <c r="O50" s="83"/>
      <c r="P50" s="75">
        <v>399</v>
      </c>
      <c r="Q50" s="83"/>
      <c r="R50" s="75">
        <v>126</v>
      </c>
      <c r="S50" s="83"/>
      <c r="T50" s="75">
        <v>270</v>
      </c>
      <c r="U50" s="83"/>
      <c r="V50" s="75">
        <v>224</v>
      </c>
      <c r="W50" s="83"/>
      <c r="X50" s="75">
        <f>SUM(Z50:AM50)+8</f>
        <v>2147</v>
      </c>
      <c r="Y50" s="83"/>
      <c r="Z50" s="75">
        <v>1122</v>
      </c>
      <c r="AA50" s="83"/>
      <c r="AB50" s="75">
        <v>23</v>
      </c>
      <c r="AC50" s="83"/>
      <c r="AD50" s="75">
        <v>401</v>
      </c>
      <c r="AE50" s="83"/>
      <c r="AF50" s="75">
        <v>278</v>
      </c>
      <c r="AG50" s="83"/>
      <c r="AH50" s="75">
        <v>104</v>
      </c>
      <c r="AI50" s="76"/>
      <c r="AJ50" s="75">
        <v>177</v>
      </c>
      <c r="AK50" s="76"/>
      <c r="AL50" s="75">
        <v>34</v>
      </c>
      <c r="AM50" s="76"/>
      <c r="AN50" s="75">
        <f>SUM(AP50:BC50)+15</f>
        <v>2954</v>
      </c>
      <c r="AO50" s="77"/>
      <c r="AP50" s="75">
        <v>626</v>
      </c>
      <c r="AQ50" s="76"/>
      <c r="AR50" s="75">
        <v>43</v>
      </c>
      <c r="AS50" s="76"/>
      <c r="AT50" s="75">
        <v>1844</v>
      </c>
      <c r="AU50" s="83"/>
      <c r="AV50" s="75">
        <v>121</v>
      </c>
      <c r="AW50" s="83"/>
      <c r="AX50" s="75">
        <v>22</v>
      </c>
      <c r="AY50" s="83"/>
      <c r="AZ50" s="75">
        <v>93</v>
      </c>
      <c r="BA50" s="83"/>
      <c r="BB50" s="75">
        <v>190</v>
      </c>
      <c r="BC50" s="84"/>
      <c r="BD50" s="16"/>
      <c r="BE50" s="19">
        <f>H50/H39*100</f>
        <v>13.787604400356784</v>
      </c>
    </row>
    <row r="51" spans="2:57" s="22" customFormat="1" ht="14.25" customHeight="1">
      <c r="B51" s="94" t="s">
        <v>53</v>
      </c>
      <c r="C51" s="94"/>
      <c r="D51" s="94"/>
      <c r="E51" s="21"/>
      <c r="F51" s="79">
        <v>1.4</v>
      </c>
      <c r="G51" s="80"/>
      <c r="H51" s="75">
        <f>SUM(J51:W51)+1</f>
        <v>534</v>
      </c>
      <c r="I51" s="76"/>
      <c r="J51" s="75">
        <v>386</v>
      </c>
      <c r="K51" s="83"/>
      <c r="L51" s="75">
        <v>10</v>
      </c>
      <c r="M51" s="83"/>
      <c r="N51" s="75">
        <v>76</v>
      </c>
      <c r="O51" s="83"/>
      <c r="P51" s="75">
        <v>34</v>
      </c>
      <c r="Q51" s="83"/>
      <c r="R51" s="75">
        <v>5</v>
      </c>
      <c r="S51" s="83"/>
      <c r="T51" s="75">
        <v>20</v>
      </c>
      <c r="U51" s="83"/>
      <c r="V51" s="75">
        <v>2</v>
      </c>
      <c r="W51" s="83"/>
      <c r="X51" s="75">
        <f>SUM(Z51:AM51)+1</f>
        <v>221</v>
      </c>
      <c r="Y51" s="83"/>
      <c r="Z51" s="75">
        <v>169</v>
      </c>
      <c r="AA51" s="83"/>
      <c r="AB51" s="75">
        <v>2</v>
      </c>
      <c r="AC51" s="83"/>
      <c r="AD51" s="75">
        <v>9</v>
      </c>
      <c r="AE51" s="83"/>
      <c r="AF51" s="75">
        <v>24</v>
      </c>
      <c r="AG51" s="83"/>
      <c r="AH51" s="75">
        <v>1</v>
      </c>
      <c r="AI51" s="76"/>
      <c r="AJ51" s="75">
        <v>14</v>
      </c>
      <c r="AK51" s="76"/>
      <c r="AL51" s="75">
        <v>1</v>
      </c>
      <c r="AM51" s="76"/>
      <c r="AN51" s="75">
        <f>SUM(AP51:BC51)</f>
        <v>313</v>
      </c>
      <c r="AO51" s="77"/>
      <c r="AP51" s="75">
        <v>217</v>
      </c>
      <c r="AQ51" s="76"/>
      <c r="AR51" s="75">
        <v>8</v>
      </c>
      <c r="AS51" s="76"/>
      <c r="AT51" s="75">
        <v>67</v>
      </c>
      <c r="AU51" s="83"/>
      <c r="AV51" s="75">
        <v>10</v>
      </c>
      <c r="AW51" s="83"/>
      <c r="AX51" s="75">
        <v>4</v>
      </c>
      <c r="AY51" s="83"/>
      <c r="AZ51" s="75">
        <v>6</v>
      </c>
      <c r="BA51" s="83"/>
      <c r="BB51" s="75">
        <v>1</v>
      </c>
      <c r="BC51" s="84"/>
      <c r="BD51" s="23"/>
      <c r="BE51" s="19">
        <f>H51/H39*100</f>
        <v>1.4433602724545234</v>
      </c>
    </row>
    <row r="52" spans="2:57" s="14" customFormat="1" ht="14.25" customHeight="1">
      <c r="B52" s="78" t="s">
        <v>33</v>
      </c>
      <c r="C52" s="78"/>
      <c r="D52" s="78"/>
      <c r="E52" s="24"/>
      <c r="F52" s="79">
        <v>0.9</v>
      </c>
      <c r="G52" s="80"/>
      <c r="H52" s="75">
        <f>SUM(J52:W52)+1</f>
        <v>333</v>
      </c>
      <c r="I52" s="76"/>
      <c r="J52" s="75">
        <v>113</v>
      </c>
      <c r="K52" s="83"/>
      <c r="L52" s="75">
        <v>1</v>
      </c>
      <c r="M52" s="83"/>
      <c r="N52" s="75">
        <v>50</v>
      </c>
      <c r="O52" s="83"/>
      <c r="P52" s="75">
        <v>65</v>
      </c>
      <c r="Q52" s="83"/>
      <c r="R52" s="75">
        <v>12</v>
      </c>
      <c r="S52" s="83"/>
      <c r="T52" s="75">
        <v>64</v>
      </c>
      <c r="U52" s="83"/>
      <c r="V52" s="75">
        <v>27</v>
      </c>
      <c r="W52" s="83"/>
      <c r="X52" s="75">
        <f>SUM(Z52:AM52)+1</f>
        <v>179</v>
      </c>
      <c r="Y52" s="83"/>
      <c r="Z52" s="75">
        <v>65</v>
      </c>
      <c r="AA52" s="83"/>
      <c r="AB52" s="75">
        <v>1</v>
      </c>
      <c r="AC52" s="83"/>
      <c r="AD52" s="75">
        <v>13</v>
      </c>
      <c r="AE52" s="83"/>
      <c r="AF52" s="75">
        <v>43</v>
      </c>
      <c r="AG52" s="83"/>
      <c r="AH52" s="75">
        <v>8</v>
      </c>
      <c r="AI52" s="76"/>
      <c r="AJ52" s="75">
        <v>43</v>
      </c>
      <c r="AK52" s="76"/>
      <c r="AL52" s="75">
        <v>5</v>
      </c>
      <c r="AM52" s="76"/>
      <c r="AN52" s="75">
        <f>SUM(AP52:BC52)</f>
        <v>154</v>
      </c>
      <c r="AO52" s="77"/>
      <c r="AP52" s="75">
        <v>48</v>
      </c>
      <c r="AQ52" s="76"/>
      <c r="AR52" s="75" t="s">
        <v>30</v>
      </c>
      <c r="AS52" s="76"/>
      <c r="AT52" s="75">
        <v>37</v>
      </c>
      <c r="AU52" s="83"/>
      <c r="AV52" s="75">
        <v>22</v>
      </c>
      <c r="AW52" s="83"/>
      <c r="AX52" s="75">
        <v>4</v>
      </c>
      <c r="AY52" s="83"/>
      <c r="AZ52" s="75">
        <v>21</v>
      </c>
      <c r="BA52" s="83"/>
      <c r="BB52" s="75">
        <v>22</v>
      </c>
      <c r="BC52" s="84"/>
      <c r="BD52" s="16"/>
      <c r="BE52" s="19">
        <f>H52/H39*100</f>
        <v>0.9000729788901802</v>
      </c>
    </row>
    <row r="53" spans="2:57" s="14" customFormat="1" ht="14.25" customHeight="1">
      <c r="B53" s="93" t="s">
        <v>34</v>
      </c>
      <c r="C53" s="93"/>
      <c r="D53" s="93"/>
      <c r="E53" s="25"/>
      <c r="F53" s="79">
        <v>2.2</v>
      </c>
      <c r="G53" s="80"/>
      <c r="H53" s="75">
        <f>SUM(J53:W53)+1</f>
        <v>849</v>
      </c>
      <c r="I53" s="76"/>
      <c r="J53" s="75">
        <v>386</v>
      </c>
      <c r="K53" s="83"/>
      <c r="L53" s="75">
        <v>35</v>
      </c>
      <c r="M53" s="83"/>
      <c r="N53" s="75">
        <v>92</v>
      </c>
      <c r="O53" s="83"/>
      <c r="P53" s="75">
        <v>88</v>
      </c>
      <c r="Q53" s="83"/>
      <c r="R53" s="75">
        <v>43</v>
      </c>
      <c r="S53" s="83"/>
      <c r="T53" s="75">
        <v>148</v>
      </c>
      <c r="U53" s="83"/>
      <c r="V53" s="75">
        <v>56</v>
      </c>
      <c r="W53" s="83"/>
      <c r="X53" s="75">
        <f>SUM(Z53:AM53)+1</f>
        <v>538</v>
      </c>
      <c r="Y53" s="83"/>
      <c r="Z53" s="75">
        <v>260</v>
      </c>
      <c r="AA53" s="83"/>
      <c r="AB53" s="75">
        <v>20</v>
      </c>
      <c r="AC53" s="83"/>
      <c r="AD53" s="75">
        <v>22</v>
      </c>
      <c r="AE53" s="83"/>
      <c r="AF53" s="75">
        <v>67</v>
      </c>
      <c r="AG53" s="83"/>
      <c r="AH53" s="75">
        <v>41</v>
      </c>
      <c r="AI53" s="76"/>
      <c r="AJ53" s="75">
        <v>119</v>
      </c>
      <c r="AK53" s="76"/>
      <c r="AL53" s="75">
        <v>8</v>
      </c>
      <c r="AM53" s="76"/>
      <c r="AN53" s="75">
        <f>SUM(AP53:BC53)</f>
        <v>311</v>
      </c>
      <c r="AO53" s="77"/>
      <c r="AP53" s="75">
        <v>126</v>
      </c>
      <c r="AQ53" s="76"/>
      <c r="AR53" s="75">
        <v>15</v>
      </c>
      <c r="AS53" s="76"/>
      <c r="AT53" s="75">
        <v>70</v>
      </c>
      <c r="AU53" s="83"/>
      <c r="AV53" s="75">
        <v>21</v>
      </c>
      <c r="AW53" s="83"/>
      <c r="AX53" s="75">
        <v>2</v>
      </c>
      <c r="AY53" s="83"/>
      <c r="AZ53" s="75">
        <v>29</v>
      </c>
      <c r="BA53" s="83"/>
      <c r="BB53" s="75">
        <v>48</v>
      </c>
      <c r="BC53" s="84"/>
      <c r="BD53" s="16"/>
      <c r="BE53" s="19">
        <f>H53/H39*100</f>
        <v>2.2947806578911805</v>
      </c>
    </row>
    <row r="54" spans="2:57" s="13" customFormat="1" ht="14.25" customHeight="1">
      <c r="B54" s="78" t="s">
        <v>35</v>
      </c>
      <c r="C54" s="78"/>
      <c r="D54" s="78"/>
      <c r="E54" s="15"/>
      <c r="F54" s="79">
        <v>4.5</v>
      </c>
      <c r="G54" s="80"/>
      <c r="H54" s="75">
        <f>SUM(J54:W54)+8</f>
        <v>1711</v>
      </c>
      <c r="I54" s="76"/>
      <c r="J54" s="75">
        <v>302</v>
      </c>
      <c r="K54" s="83"/>
      <c r="L54" s="75">
        <v>11</v>
      </c>
      <c r="M54" s="83"/>
      <c r="N54" s="75">
        <v>895</v>
      </c>
      <c r="O54" s="83"/>
      <c r="P54" s="75">
        <v>50</v>
      </c>
      <c r="Q54" s="83"/>
      <c r="R54" s="75">
        <v>108</v>
      </c>
      <c r="S54" s="83"/>
      <c r="T54" s="75">
        <v>181</v>
      </c>
      <c r="U54" s="83"/>
      <c r="V54" s="75">
        <v>156</v>
      </c>
      <c r="W54" s="83"/>
      <c r="X54" s="75">
        <f>SUM(Z54:AM54)+2</f>
        <v>553</v>
      </c>
      <c r="Y54" s="83"/>
      <c r="Z54" s="75">
        <v>168</v>
      </c>
      <c r="AA54" s="83"/>
      <c r="AB54" s="75">
        <v>6</v>
      </c>
      <c r="AC54" s="83"/>
      <c r="AD54" s="75">
        <v>156</v>
      </c>
      <c r="AE54" s="83"/>
      <c r="AF54" s="75">
        <v>31</v>
      </c>
      <c r="AG54" s="83"/>
      <c r="AH54" s="75">
        <v>79</v>
      </c>
      <c r="AI54" s="76"/>
      <c r="AJ54" s="75">
        <v>91</v>
      </c>
      <c r="AK54" s="76"/>
      <c r="AL54" s="75">
        <v>20</v>
      </c>
      <c r="AM54" s="76"/>
      <c r="AN54" s="75">
        <f>SUM(AP54:BC54)+6</f>
        <v>1158</v>
      </c>
      <c r="AO54" s="77"/>
      <c r="AP54" s="75">
        <v>134</v>
      </c>
      <c r="AQ54" s="76"/>
      <c r="AR54" s="75">
        <v>5</v>
      </c>
      <c r="AS54" s="76"/>
      <c r="AT54" s="75">
        <v>739</v>
      </c>
      <c r="AU54" s="83"/>
      <c r="AV54" s="75">
        <v>19</v>
      </c>
      <c r="AW54" s="83"/>
      <c r="AX54" s="75">
        <v>29</v>
      </c>
      <c r="AY54" s="83"/>
      <c r="AZ54" s="75">
        <v>90</v>
      </c>
      <c r="BA54" s="83"/>
      <c r="BB54" s="75">
        <v>136</v>
      </c>
      <c r="BC54" s="84"/>
      <c r="BD54" s="11"/>
      <c r="BE54" s="19">
        <f>H54/H39*100</f>
        <v>4.624699299943239</v>
      </c>
    </row>
    <row r="55" spans="2:57" s="13" customFormat="1" ht="14.25" customHeight="1">
      <c r="B55" s="78" t="s">
        <v>36</v>
      </c>
      <c r="C55" s="78"/>
      <c r="D55" s="78"/>
      <c r="E55" s="15"/>
      <c r="F55" s="79">
        <v>3.5</v>
      </c>
      <c r="G55" s="80"/>
      <c r="H55" s="75">
        <f>SUM(J55:W55)+3</f>
        <v>1335</v>
      </c>
      <c r="I55" s="76"/>
      <c r="J55" s="75">
        <v>422</v>
      </c>
      <c r="K55" s="83"/>
      <c r="L55" s="75">
        <v>7</v>
      </c>
      <c r="M55" s="83"/>
      <c r="N55" s="75">
        <v>463</v>
      </c>
      <c r="O55" s="83"/>
      <c r="P55" s="75">
        <v>56</v>
      </c>
      <c r="Q55" s="83"/>
      <c r="R55" s="75">
        <v>71</v>
      </c>
      <c r="S55" s="83"/>
      <c r="T55" s="75">
        <v>220</v>
      </c>
      <c r="U55" s="83"/>
      <c r="V55" s="75">
        <v>93</v>
      </c>
      <c r="W55" s="83"/>
      <c r="X55" s="75">
        <f>SUM(Z55:AM55)</f>
        <v>508</v>
      </c>
      <c r="Y55" s="83"/>
      <c r="Z55" s="75">
        <v>222</v>
      </c>
      <c r="AA55" s="83"/>
      <c r="AB55" s="75">
        <v>2</v>
      </c>
      <c r="AC55" s="83"/>
      <c r="AD55" s="75">
        <v>99</v>
      </c>
      <c r="AE55" s="83"/>
      <c r="AF55" s="75">
        <v>31</v>
      </c>
      <c r="AG55" s="83"/>
      <c r="AH55" s="75">
        <v>43</v>
      </c>
      <c r="AI55" s="76"/>
      <c r="AJ55" s="75">
        <v>96</v>
      </c>
      <c r="AK55" s="76"/>
      <c r="AL55" s="75">
        <v>15</v>
      </c>
      <c r="AM55" s="76"/>
      <c r="AN55" s="75">
        <f>SUM(AP55:BC55)+3</f>
        <v>827</v>
      </c>
      <c r="AO55" s="77"/>
      <c r="AP55" s="75">
        <v>200</v>
      </c>
      <c r="AQ55" s="76"/>
      <c r="AR55" s="75">
        <v>5</v>
      </c>
      <c r="AS55" s="76"/>
      <c r="AT55" s="75">
        <v>364</v>
      </c>
      <c r="AU55" s="83"/>
      <c r="AV55" s="75">
        <v>25</v>
      </c>
      <c r="AW55" s="83"/>
      <c r="AX55" s="75">
        <v>28</v>
      </c>
      <c r="AY55" s="83"/>
      <c r="AZ55" s="75">
        <v>124</v>
      </c>
      <c r="BA55" s="83"/>
      <c r="BB55" s="75">
        <v>78</v>
      </c>
      <c r="BC55" s="84"/>
      <c r="BD55" s="11"/>
      <c r="BE55" s="19">
        <f>H55/H39*100</f>
        <v>3.6084006811363083</v>
      </c>
    </row>
    <row r="56" spans="2:57" s="14" customFormat="1" ht="14.25" customHeight="1">
      <c r="B56" s="78" t="s">
        <v>26</v>
      </c>
      <c r="C56" s="78"/>
      <c r="D56" s="78"/>
      <c r="E56" s="15"/>
      <c r="F56" s="79">
        <v>3.8</v>
      </c>
      <c r="G56" s="80"/>
      <c r="H56" s="75">
        <f>SUM(J56:W56)+6</f>
        <v>1451</v>
      </c>
      <c r="I56" s="76"/>
      <c r="J56" s="75">
        <v>867</v>
      </c>
      <c r="K56" s="83"/>
      <c r="L56" s="75">
        <v>17</v>
      </c>
      <c r="M56" s="83"/>
      <c r="N56" s="75">
        <v>388</v>
      </c>
      <c r="O56" s="83"/>
      <c r="P56" s="75">
        <v>19</v>
      </c>
      <c r="Q56" s="83"/>
      <c r="R56" s="75">
        <v>23</v>
      </c>
      <c r="S56" s="83"/>
      <c r="T56" s="75">
        <v>120</v>
      </c>
      <c r="U56" s="83"/>
      <c r="V56" s="75">
        <v>11</v>
      </c>
      <c r="W56" s="83"/>
      <c r="X56" s="75">
        <f>SUM(Z56:AM56)</f>
        <v>552</v>
      </c>
      <c r="Y56" s="83"/>
      <c r="Z56" s="75">
        <v>387</v>
      </c>
      <c r="AA56" s="83"/>
      <c r="AB56" s="75">
        <v>4</v>
      </c>
      <c r="AC56" s="83"/>
      <c r="AD56" s="75">
        <v>99</v>
      </c>
      <c r="AE56" s="83"/>
      <c r="AF56" s="75">
        <v>13</v>
      </c>
      <c r="AG56" s="83"/>
      <c r="AH56" s="75">
        <v>9</v>
      </c>
      <c r="AI56" s="76"/>
      <c r="AJ56" s="75">
        <v>38</v>
      </c>
      <c r="AK56" s="76"/>
      <c r="AL56" s="96">
        <v>2</v>
      </c>
      <c r="AM56" s="97"/>
      <c r="AN56" s="75">
        <f>SUM(AP56:BC56)+6</f>
        <v>899</v>
      </c>
      <c r="AO56" s="77"/>
      <c r="AP56" s="75">
        <v>480</v>
      </c>
      <c r="AQ56" s="76"/>
      <c r="AR56" s="75">
        <v>13</v>
      </c>
      <c r="AS56" s="76"/>
      <c r="AT56" s="75">
        <v>289</v>
      </c>
      <c r="AU56" s="83"/>
      <c r="AV56" s="75">
        <v>6</v>
      </c>
      <c r="AW56" s="83"/>
      <c r="AX56" s="75">
        <v>14</v>
      </c>
      <c r="AY56" s="83"/>
      <c r="AZ56" s="75">
        <v>82</v>
      </c>
      <c r="BA56" s="83"/>
      <c r="BB56" s="75">
        <v>9</v>
      </c>
      <c r="BC56" s="84"/>
      <c r="BD56" s="16"/>
      <c r="BE56" s="19">
        <f>H56/H39*100</f>
        <v>3.9219396167256804</v>
      </c>
    </row>
    <row r="57" spans="2:57" s="14" customFormat="1" ht="14.25" customHeight="1">
      <c r="B57" s="78" t="s">
        <v>25</v>
      </c>
      <c r="C57" s="78"/>
      <c r="D57" s="78"/>
      <c r="E57" s="15"/>
      <c r="F57" s="79">
        <v>10.7</v>
      </c>
      <c r="G57" s="80"/>
      <c r="H57" s="75">
        <f>SUM(J57:W57)+17</f>
        <v>4039</v>
      </c>
      <c r="I57" s="76"/>
      <c r="J57" s="75">
        <v>2421</v>
      </c>
      <c r="K57" s="83"/>
      <c r="L57" s="75">
        <v>59</v>
      </c>
      <c r="M57" s="83"/>
      <c r="N57" s="75">
        <v>1212</v>
      </c>
      <c r="O57" s="83"/>
      <c r="P57" s="75">
        <v>92</v>
      </c>
      <c r="Q57" s="83"/>
      <c r="R57" s="75">
        <v>89</v>
      </c>
      <c r="S57" s="83"/>
      <c r="T57" s="75">
        <v>70</v>
      </c>
      <c r="U57" s="83"/>
      <c r="V57" s="75">
        <v>79</v>
      </c>
      <c r="W57" s="83"/>
      <c r="X57" s="75">
        <f>SUM(Z57:AM57)+2</f>
        <v>951</v>
      </c>
      <c r="Y57" s="83"/>
      <c r="Z57" s="75">
        <v>607</v>
      </c>
      <c r="AA57" s="83"/>
      <c r="AB57" s="75">
        <v>10</v>
      </c>
      <c r="AC57" s="83"/>
      <c r="AD57" s="75">
        <v>148</v>
      </c>
      <c r="AE57" s="83"/>
      <c r="AF57" s="75">
        <v>46</v>
      </c>
      <c r="AG57" s="83"/>
      <c r="AH57" s="75">
        <v>76</v>
      </c>
      <c r="AI57" s="76"/>
      <c r="AJ57" s="75">
        <v>54</v>
      </c>
      <c r="AK57" s="76"/>
      <c r="AL57" s="75">
        <v>8</v>
      </c>
      <c r="AM57" s="76"/>
      <c r="AN57" s="75">
        <f>SUM(AP57:BC57)+15</f>
        <v>3088</v>
      </c>
      <c r="AO57" s="77"/>
      <c r="AP57" s="75">
        <v>1814</v>
      </c>
      <c r="AQ57" s="76"/>
      <c r="AR57" s="75">
        <v>49</v>
      </c>
      <c r="AS57" s="76"/>
      <c r="AT57" s="75">
        <v>1064</v>
      </c>
      <c r="AU57" s="83"/>
      <c r="AV57" s="75">
        <v>46</v>
      </c>
      <c r="AW57" s="83"/>
      <c r="AX57" s="75">
        <v>13</v>
      </c>
      <c r="AY57" s="83"/>
      <c r="AZ57" s="75">
        <v>16</v>
      </c>
      <c r="BA57" s="83"/>
      <c r="BB57" s="75">
        <v>71</v>
      </c>
      <c r="BC57" s="84"/>
      <c r="BD57" s="16"/>
      <c r="BE57" s="19">
        <f>H57/H39*100</f>
        <v>10.917101386598913</v>
      </c>
    </row>
    <row r="58" spans="2:57" s="14" customFormat="1" ht="14.25" customHeight="1">
      <c r="B58" s="78" t="s">
        <v>27</v>
      </c>
      <c r="C58" s="78"/>
      <c r="D58" s="78"/>
      <c r="E58" s="15"/>
      <c r="F58" s="79">
        <v>0.6</v>
      </c>
      <c r="G58" s="80"/>
      <c r="H58" s="75">
        <f>SUM(J58:W58)+2</f>
        <v>242</v>
      </c>
      <c r="I58" s="76"/>
      <c r="J58" s="75">
        <v>165</v>
      </c>
      <c r="K58" s="83"/>
      <c r="L58" s="75">
        <v>3</v>
      </c>
      <c r="M58" s="83"/>
      <c r="N58" s="75">
        <v>64</v>
      </c>
      <c r="O58" s="83"/>
      <c r="P58" s="75">
        <v>2</v>
      </c>
      <c r="Q58" s="83"/>
      <c r="R58" s="75">
        <v>3</v>
      </c>
      <c r="S58" s="83"/>
      <c r="T58" s="75">
        <v>1</v>
      </c>
      <c r="U58" s="83"/>
      <c r="V58" s="75">
        <v>2</v>
      </c>
      <c r="W58" s="83"/>
      <c r="X58" s="75">
        <f>SUM(Z58:AM58)+1</f>
        <v>142</v>
      </c>
      <c r="Y58" s="83"/>
      <c r="Z58" s="75">
        <v>112</v>
      </c>
      <c r="AA58" s="83"/>
      <c r="AB58" s="75">
        <v>1</v>
      </c>
      <c r="AC58" s="83"/>
      <c r="AD58" s="75">
        <v>24</v>
      </c>
      <c r="AE58" s="83"/>
      <c r="AF58" s="75">
        <v>1</v>
      </c>
      <c r="AG58" s="83"/>
      <c r="AH58" s="75">
        <v>2</v>
      </c>
      <c r="AI58" s="76"/>
      <c r="AJ58" s="75">
        <v>1</v>
      </c>
      <c r="AK58" s="76"/>
      <c r="AL58" s="75" t="s">
        <v>30</v>
      </c>
      <c r="AM58" s="76"/>
      <c r="AN58" s="75">
        <f>SUM(AP58:BC58)+1</f>
        <v>100</v>
      </c>
      <c r="AO58" s="77"/>
      <c r="AP58" s="75">
        <v>53</v>
      </c>
      <c r="AQ58" s="76"/>
      <c r="AR58" s="75">
        <v>2</v>
      </c>
      <c r="AS58" s="76"/>
      <c r="AT58" s="75">
        <v>40</v>
      </c>
      <c r="AU58" s="83"/>
      <c r="AV58" s="96">
        <v>1</v>
      </c>
      <c r="AW58" s="98"/>
      <c r="AX58" s="75">
        <v>1</v>
      </c>
      <c r="AY58" s="83"/>
      <c r="AZ58" s="96" t="s">
        <v>30</v>
      </c>
      <c r="BA58" s="98"/>
      <c r="BB58" s="75">
        <v>2</v>
      </c>
      <c r="BC58" s="84"/>
      <c r="BD58" s="16"/>
      <c r="BE58" s="19">
        <f>H58/H39*100</f>
        <v>0.654107089764035</v>
      </c>
    </row>
    <row r="59" spans="2:57" s="14" customFormat="1" ht="14.25" customHeight="1">
      <c r="B59" s="90" t="s">
        <v>38</v>
      </c>
      <c r="C59" s="90"/>
      <c r="D59" s="90"/>
      <c r="E59" s="26"/>
      <c r="F59" s="79">
        <v>4.5</v>
      </c>
      <c r="G59" s="80"/>
      <c r="H59" s="75">
        <f>SUM(J59:W59)+8</f>
        <v>1699</v>
      </c>
      <c r="I59" s="76"/>
      <c r="J59" s="75">
        <v>836</v>
      </c>
      <c r="K59" s="83"/>
      <c r="L59" s="75">
        <v>50</v>
      </c>
      <c r="M59" s="83"/>
      <c r="N59" s="75">
        <v>454</v>
      </c>
      <c r="O59" s="83"/>
      <c r="P59" s="75">
        <v>138</v>
      </c>
      <c r="Q59" s="83"/>
      <c r="R59" s="75">
        <v>26</v>
      </c>
      <c r="S59" s="83"/>
      <c r="T59" s="75">
        <v>156</v>
      </c>
      <c r="U59" s="83"/>
      <c r="V59" s="75">
        <v>31</v>
      </c>
      <c r="W59" s="83"/>
      <c r="X59" s="75">
        <f>SUM(Z59:AM59)+6</f>
        <v>1039</v>
      </c>
      <c r="Y59" s="83"/>
      <c r="Z59" s="75">
        <v>598</v>
      </c>
      <c r="AA59" s="83"/>
      <c r="AB59" s="75">
        <v>22</v>
      </c>
      <c r="AC59" s="83"/>
      <c r="AD59" s="75">
        <v>172</v>
      </c>
      <c r="AE59" s="83"/>
      <c r="AF59" s="75">
        <v>101</v>
      </c>
      <c r="AG59" s="83"/>
      <c r="AH59" s="75">
        <v>25</v>
      </c>
      <c r="AI59" s="76"/>
      <c r="AJ59" s="75">
        <v>110</v>
      </c>
      <c r="AK59" s="76"/>
      <c r="AL59" s="75">
        <v>5</v>
      </c>
      <c r="AM59" s="76"/>
      <c r="AN59" s="75">
        <f>SUM(AP59:BC59)+2</f>
        <v>660</v>
      </c>
      <c r="AO59" s="77"/>
      <c r="AP59" s="75">
        <v>238</v>
      </c>
      <c r="AQ59" s="76"/>
      <c r="AR59" s="75">
        <v>28</v>
      </c>
      <c r="AS59" s="76"/>
      <c r="AT59" s="75">
        <v>282</v>
      </c>
      <c r="AU59" s="83"/>
      <c r="AV59" s="75">
        <v>37</v>
      </c>
      <c r="AW59" s="83"/>
      <c r="AX59" s="75">
        <v>1</v>
      </c>
      <c r="AY59" s="83"/>
      <c r="AZ59" s="75">
        <f>32+14</f>
        <v>46</v>
      </c>
      <c r="BA59" s="83"/>
      <c r="BB59" s="75">
        <v>26</v>
      </c>
      <c r="BC59" s="84"/>
      <c r="BD59" s="16"/>
      <c r="BE59" s="19">
        <f>H59/H39*100</f>
        <v>4.592264237640889</v>
      </c>
    </row>
    <row r="60" spans="2:57" s="14" customFormat="1" ht="14.25" customHeight="1">
      <c r="B60" s="89" t="s">
        <v>37</v>
      </c>
      <c r="C60" s="89"/>
      <c r="D60" s="89"/>
      <c r="E60" s="39"/>
      <c r="F60" s="79">
        <v>2</v>
      </c>
      <c r="G60" s="80"/>
      <c r="H60" s="75">
        <f>SUM(J60:W60)</f>
        <v>748</v>
      </c>
      <c r="I60" s="76"/>
      <c r="J60" s="75">
        <v>601</v>
      </c>
      <c r="K60" s="83"/>
      <c r="L60" s="75">
        <v>6</v>
      </c>
      <c r="M60" s="83"/>
      <c r="N60" s="75">
        <v>141</v>
      </c>
      <c r="O60" s="83"/>
      <c r="P60" s="75" t="s">
        <v>30</v>
      </c>
      <c r="Q60" s="83"/>
      <c r="R60" s="96" t="s">
        <v>30</v>
      </c>
      <c r="S60" s="98"/>
      <c r="T60" s="96" t="s">
        <v>30</v>
      </c>
      <c r="U60" s="98"/>
      <c r="V60" s="96" t="s">
        <v>30</v>
      </c>
      <c r="W60" s="98"/>
      <c r="X60" s="75">
        <f>SUM(Z60:AM60)</f>
        <v>493</v>
      </c>
      <c r="Y60" s="83"/>
      <c r="Z60" s="75">
        <v>454</v>
      </c>
      <c r="AA60" s="83"/>
      <c r="AB60" s="75">
        <v>1</v>
      </c>
      <c r="AC60" s="83"/>
      <c r="AD60" s="75">
        <v>38</v>
      </c>
      <c r="AE60" s="83"/>
      <c r="AF60" s="75" t="s">
        <v>30</v>
      </c>
      <c r="AG60" s="83"/>
      <c r="AH60" s="96" t="s">
        <v>30</v>
      </c>
      <c r="AI60" s="97"/>
      <c r="AJ60" s="96" t="s">
        <v>30</v>
      </c>
      <c r="AK60" s="97"/>
      <c r="AL60" s="96" t="s">
        <v>30</v>
      </c>
      <c r="AM60" s="97"/>
      <c r="AN60" s="75">
        <f>SUM(AP60:BC60)</f>
        <v>255</v>
      </c>
      <c r="AO60" s="77"/>
      <c r="AP60" s="75">
        <v>147</v>
      </c>
      <c r="AQ60" s="76"/>
      <c r="AR60" s="75">
        <v>5</v>
      </c>
      <c r="AS60" s="76"/>
      <c r="AT60" s="75">
        <v>103</v>
      </c>
      <c r="AU60" s="83"/>
      <c r="AV60" s="96" t="s">
        <v>30</v>
      </c>
      <c r="AW60" s="98"/>
      <c r="AX60" s="96" t="s">
        <v>30</v>
      </c>
      <c r="AY60" s="98"/>
      <c r="AZ60" s="96" t="s">
        <v>30</v>
      </c>
      <c r="BA60" s="98"/>
      <c r="BB60" s="96" t="s">
        <v>30</v>
      </c>
      <c r="BC60" s="137"/>
      <c r="BD60" s="16"/>
      <c r="BE60" s="20">
        <f>H60/H39*100</f>
        <v>2.0217855501797444</v>
      </c>
    </row>
    <row r="61" spans="2:57" s="14" customFormat="1" ht="14.25" customHeight="1">
      <c r="B61" s="78" t="s">
        <v>3</v>
      </c>
      <c r="C61" s="78"/>
      <c r="D61" s="78"/>
      <c r="E61" s="15"/>
      <c r="F61" s="79">
        <v>1.5</v>
      </c>
      <c r="G61" s="80"/>
      <c r="H61" s="75">
        <f>SUM(J61:W61)+275</f>
        <v>578</v>
      </c>
      <c r="I61" s="76"/>
      <c r="J61" s="75">
        <v>100</v>
      </c>
      <c r="K61" s="83"/>
      <c r="L61" s="75">
        <v>62</v>
      </c>
      <c r="M61" s="83"/>
      <c r="N61" s="75">
        <v>65</v>
      </c>
      <c r="O61" s="83"/>
      <c r="P61" s="75">
        <v>7</v>
      </c>
      <c r="Q61" s="83"/>
      <c r="R61" s="75">
        <v>6</v>
      </c>
      <c r="S61" s="83"/>
      <c r="T61" s="75">
        <v>49</v>
      </c>
      <c r="U61" s="83"/>
      <c r="V61" s="75">
        <v>14</v>
      </c>
      <c r="W61" s="83"/>
      <c r="X61" s="75">
        <f>SUM(Z61:AM61)+186</f>
        <v>350</v>
      </c>
      <c r="Y61" s="83"/>
      <c r="Z61" s="75">
        <v>65</v>
      </c>
      <c r="AA61" s="83"/>
      <c r="AB61" s="75">
        <v>24</v>
      </c>
      <c r="AC61" s="83"/>
      <c r="AD61" s="75">
        <v>24</v>
      </c>
      <c r="AE61" s="83"/>
      <c r="AF61" s="75">
        <v>6</v>
      </c>
      <c r="AG61" s="83"/>
      <c r="AH61" s="75">
        <v>5</v>
      </c>
      <c r="AI61" s="76"/>
      <c r="AJ61" s="75">
        <v>35</v>
      </c>
      <c r="AK61" s="76"/>
      <c r="AL61" s="96">
        <v>5</v>
      </c>
      <c r="AM61" s="97"/>
      <c r="AN61" s="75">
        <f>SUM(AP61:BC61)+89</f>
        <v>228</v>
      </c>
      <c r="AO61" s="77"/>
      <c r="AP61" s="75">
        <v>35</v>
      </c>
      <c r="AQ61" s="76"/>
      <c r="AR61" s="75">
        <v>38</v>
      </c>
      <c r="AS61" s="76"/>
      <c r="AT61" s="75">
        <v>41</v>
      </c>
      <c r="AU61" s="83"/>
      <c r="AV61" s="75">
        <v>1</v>
      </c>
      <c r="AW61" s="83"/>
      <c r="AX61" s="75">
        <v>1</v>
      </c>
      <c r="AY61" s="83"/>
      <c r="AZ61" s="75">
        <v>14</v>
      </c>
      <c r="BA61" s="83"/>
      <c r="BB61" s="75">
        <v>9</v>
      </c>
      <c r="BC61" s="84"/>
      <c r="BE61" s="18">
        <f>H61/H39*100</f>
        <v>1.5622888342298025</v>
      </c>
    </row>
    <row r="62" spans="2:57" s="14" customFormat="1" ht="14.25" customHeight="1">
      <c r="B62" s="15"/>
      <c r="C62" s="15"/>
      <c r="D62" s="15"/>
      <c r="E62" s="15"/>
      <c r="F62" s="29"/>
      <c r="G62" s="68"/>
      <c r="H62" s="4"/>
      <c r="I62" s="30"/>
      <c r="J62" s="4"/>
      <c r="K62" s="5"/>
      <c r="L62" s="4"/>
      <c r="M62" s="5"/>
      <c r="N62" s="32"/>
      <c r="O62" s="30"/>
      <c r="P62" s="10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5"/>
      <c r="AD62" s="32"/>
      <c r="AE62" s="30"/>
      <c r="AF62" s="4"/>
      <c r="AG62" s="5"/>
      <c r="AH62" s="4"/>
      <c r="AI62" s="30"/>
      <c r="AJ62" s="4"/>
      <c r="AK62" s="30"/>
      <c r="AL62" s="6"/>
      <c r="AM62" s="71"/>
      <c r="AN62" s="4"/>
      <c r="AO62" s="32"/>
      <c r="AP62" s="4"/>
      <c r="AQ62" s="30"/>
      <c r="AR62" s="4"/>
      <c r="AS62" s="30"/>
      <c r="AT62" s="36"/>
      <c r="AU62" s="35"/>
      <c r="AV62" s="4"/>
      <c r="AW62" s="5"/>
      <c r="AX62" s="4"/>
      <c r="AY62" s="5"/>
      <c r="AZ62" s="4"/>
      <c r="BA62" s="5"/>
      <c r="BB62" s="4"/>
      <c r="BC62" s="10"/>
      <c r="BE62" s="18"/>
    </row>
    <row r="63" spans="1:57" s="14" customFormat="1" ht="14.25" customHeight="1">
      <c r="A63" s="14" t="s">
        <v>4</v>
      </c>
      <c r="D63" s="16"/>
      <c r="E63" s="16"/>
      <c r="F63" s="29"/>
      <c r="G63" s="68"/>
      <c r="H63" s="34"/>
      <c r="I63" s="35"/>
      <c r="J63" s="36"/>
      <c r="K63" s="36"/>
      <c r="L63" s="34"/>
      <c r="M63" s="35"/>
      <c r="N63" s="36"/>
      <c r="O63" s="35"/>
      <c r="P63" s="36"/>
      <c r="Q63" s="36"/>
      <c r="R63" s="34"/>
      <c r="S63" s="35"/>
      <c r="T63" s="34"/>
      <c r="U63" s="35"/>
      <c r="V63" s="34"/>
      <c r="W63" s="35"/>
      <c r="X63" s="34"/>
      <c r="Y63" s="35"/>
      <c r="Z63" s="34"/>
      <c r="AA63" s="35"/>
      <c r="AB63" s="34"/>
      <c r="AC63" s="35"/>
      <c r="AD63" s="36"/>
      <c r="AE63" s="35"/>
      <c r="AF63" s="37"/>
      <c r="AG63" s="37"/>
      <c r="AH63" s="34"/>
      <c r="AI63" s="35"/>
      <c r="AJ63" s="37"/>
      <c r="AK63" s="37"/>
      <c r="AL63" s="34"/>
      <c r="AM63" s="35"/>
      <c r="AN63" s="37"/>
      <c r="AO63" s="37"/>
      <c r="AP63" s="34"/>
      <c r="AQ63" s="35"/>
      <c r="AR63" s="34"/>
      <c r="AS63" s="35"/>
      <c r="AT63" s="36"/>
      <c r="AU63" s="35"/>
      <c r="AV63" s="34"/>
      <c r="AW63" s="35"/>
      <c r="AX63" s="34"/>
      <c r="AY63" s="35"/>
      <c r="AZ63" s="34"/>
      <c r="BA63" s="35"/>
      <c r="BB63" s="34"/>
      <c r="BC63" s="36"/>
      <c r="BD63" s="18">
        <f>1.9+41.2+53.2</f>
        <v>96.30000000000001</v>
      </c>
      <c r="BE63" s="18">
        <f>H64+H66+H68</f>
        <v>36419</v>
      </c>
    </row>
    <row r="64" spans="2:59" s="14" customFormat="1" ht="14.25" customHeight="1">
      <c r="B64" s="78" t="s">
        <v>6</v>
      </c>
      <c r="C64" s="78"/>
      <c r="D64" s="78"/>
      <c r="E64" s="15"/>
      <c r="F64" s="79">
        <v>1.9</v>
      </c>
      <c r="G64" s="80"/>
      <c r="H64" s="75">
        <f>SUM(J64:W64)+1</f>
        <v>707</v>
      </c>
      <c r="I64" s="76"/>
      <c r="J64" s="75">
        <f>SUM(J41:K43)</f>
        <v>255</v>
      </c>
      <c r="K64" s="83"/>
      <c r="L64" s="75">
        <f>SUM(L41:M43)</f>
        <v>5</v>
      </c>
      <c r="M64" s="83"/>
      <c r="N64" s="75">
        <f>SUM(N41:O43)</f>
        <v>122</v>
      </c>
      <c r="O64" s="83"/>
      <c r="P64" s="75">
        <f>SUM(P41:Q43)</f>
        <v>27</v>
      </c>
      <c r="Q64" s="83"/>
      <c r="R64" s="75">
        <f>SUM(R41:S43)</f>
        <v>15</v>
      </c>
      <c r="S64" s="83"/>
      <c r="T64" s="75">
        <f>SUM(T41:U43)</f>
        <v>176</v>
      </c>
      <c r="U64" s="83"/>
      <c r="V64" s="75">
        <f>SUM(V41:W43)</f>
        <v>106</v>
      </c>
      <c r="W64" s="83"/>
      <c r="X64" s="75">
        <f>SUM(X41:Y43)</f>
        <v>434</v>
      </c>
      <c r="Y64" s="83"/>
      <c r="Z64" s="75">
        <f>SUM(Z41:AA43)</f>
        <v>176</v>
      </c>
      <c r="AA64" s="83"/>
      <c r="AB64" s="75">
        <f>SUM(AB41:AC43)</f>
        <v>2</v>
      </c>
      <c r="AC64" s="83"/>
      <c r="AD64" s="75">
        <f>SUM(AD41:AE43)</f>
        <v>49</v>
      </c>
      <c r="AE64" s="83"/>
      <c r="AF64" s="75">
        <f>SUM(AF41:AG43)</f>
        <v>21</v>
      </c>
      <c r="AG64" s="83"/>
      <c r="AH64" s="75">
        <f>SUM(AH41:AI43)</f>
        <v>14</v>
      </c>
      <c r="AI64" s="83"/>
      <c r="AJ64" s="75">
        <f>SUM(AJ41:AK43)</f>
        <v>145</v>
      </c>
      <c r="AK64" s="83"/>
      <c r="AL64" s="75">
        <f>SUM(AL41:AM43)</f>
        <v>26</v>
      </c>
      <c r="AM64" s="83"/>
      <c r="AN64" s="75">
        <f>SUM(AN41:AO43)</f>
        <v>273</v>
      </c>
      <c r="AO64" s="83"/>
      <c r="AP64" s="75">
        <f>SUM(AP41:AQ43)</f>
        <v>79</v>
      </c>
      <c r="AQ64" s="83"/>
      <c r="AR64" s="75">
        <f>SUM(AR41:AS43)</f>
        <v>3</v>
      </c>
      <c r="AS64" s="83"/>
      <c r="AT64" s="75">
        <f>SUM(AT41:AU43)</f>
        <v>73</v>
      </c>
      <c r="AU64" s="83"/>
      <c r="AV64" s="75">
        <f>SUM(AV41:AW43)</f>
        <v>6</v>
      </c>
      <c r="AW64" s="83"/>
      <c r="AX64" s="81">
        <f>SUM(AX41:AY43)</f>
        <v>1</v>
      </c>
      <c r="AY64" s="149"/>
      <c r="AZ64" s="75">
        <f>SUM(AZ41:BA43)</f>
        <v>31</v>
      </c>
      <c r="BA64" s="83"/>
      <c r="BB64" s="75">
        <f>SUM(BB41:BC43)</f>
        <v>80</v>
      </c>
      <c r="BC64" s="84"/>
      <c r="BD64" s="16"/>
      <c r="BE64" s="18">
        <f>SUM(F41:G43)</f>
        <v>1.9000000000000001</v>
      </c>
      <c r="BF64" s="16"/>
      <c r="BG64" s="28">
        <f>SUM(BE41:BE43)</f>
        <v>1.9109657539800526</v>
      </c>
    </row>
    <row r="65" spans="2:58" s="22" customFormat="1" ht="6" customHeight="1">
      <c r="B65" s="15"/>
      <c r="D65" s="23"/>
      <c r="E65" s="23"/>
      <c r="F65" s="29"/>
      <c r="G65" s="68"/>
      <c r="H65" s="4"/>
      <c r="I65" s="30"/>
      <c r="J65" s="4"/>
      <c r="K65" s="30"/>
      <c r="L65" s="4"/>
      <c r="M65" s="30"/>
      <c r="N65" s="32"/>
      <c r="O65" s="30"/>
      <c r="P65" s="10"/>
      <c r="Q65" s="30"/>
      <c r="R65" s="4"/>
      <c r="S65" s="30"/>
      <c r="T65" s="4"/>
      <c r="U65" s="30"/>
      <c r="V65" s="4"/>
      <c r="W65" s="30"/>
      <c r="X65" s="4"/>
      <c r="Y65" s="30"/>
      <c r="Z65" s="4"/>
      <c r="AA65" s="30"/>
      <c r="AB65" s="4"/>
      <c r="AC65" s="30"/>
      <c r="AD65" s="32"/>
      <c r="AE65" s="30"/>
      <c r="AF65" s="4"/>
      <c r="AG65" s="30"/>
      <c r="AH65" s="4"/>
      <c r="AI65" s="30"/>
      <c r="AJ65" s="4"/>
      <c r="AK65" s="30"/>
      <c r="AL65" s="4"/>
      <c r="AM65" s="30"/>
      <c r="AN65" s="4"/>
      <c r="AO65" s="32"/>
      <c r="AP65" s="4"/>
      <c r="AQ65" s="30"/>
      <c r="AR65" s="4"/>
      <c r="AS65" s="30"/>
      <c r="AT65" s="32"/>
      <c r="AU65" s="30"/>
      <c r="AV65" s="4"/>
      <c r="AW65" s="5"/>
      <c r="AX65" s="4"/>
      <c r="AY65" s="5"/>
      <c r="AZ65" s="4"/>
      <c r="BA65" s="5"/>
      <c r="BB65" s="4"/>
      <c r="BC65" s="10"/>
      <c r="BD65" s="23"/>
      <c r="BE65" s="31"/>
      <c r="BF65" s="23"/>
    </row>
    <row r="66" spans="2:59" s="14" customFormat="1" ht="14.25" customHeight="1">
      <c r="B66" s="78" t="s">
        <v>5</v>
      </c>
      <c r="C66" s="78"/>
      <c r="D66" s="78"/>
      <c r="E66" s="15"/>
      <c r="F66" s="79">
        <v>41.5</v>
      </c>
      <c r="G66" s="80"/>
      <c r="H66" s="75">
        <f>SUM(J66:W66)+11+59</f>
        <v>15692</v>
      </c>
      <c r="I66" s="76"/>
      <c r="J66" s="75">
        <f>SUM(J44:K46)</f>
        <v>10197</v>
      </c>
      <c r="K66" s="83"/>
      <c r="L66" s="75">
        <f>SUM(L44:M46)</f>
        <v>1646</v>
      </c>
      <c r="M66" s="83"/>
      <c r="N66" s="75">
        <f>SUM(N44:O46)</f>
        <v>1938</v>
      </c>
      <c r="O66" s="83"/>
      <c r="P66" s="75">
        <f>SUM(P44:Q46)</f>
        <v>873</v>
      </c>
      <c r="Q66" s="83"/>
      <c r="R66" s="75">
        <f>SUM(R44:S46)</f>
        <v>179</v>
      </c>
      <c r="S66" s="83"/>
      <c r="T66" s="75">
        <f>SUM(T44:U46)</f>
        <v>590</v>
      </c>
      <c r="U66" s="83"/>
      <c r="V66" s="75">
        <f>SUM(V44:W46)</f>
        <v>199</v>
      </c>
      <c r="W66" s="83"/>
      <c r="X66" s="75">
        <f>SUM(X44:Y46)</f>
        <v>10808</v>
      </c>
      <c r="Y66" s="83"/>
      <c r="Z66" s="75">
        <f>SUM(Z44:AA46)</f>
        <v>7890</v>
      </c>
      <c r="AA66" s="83"/>
      <c r="AB66" s="75">
        <f>SUM(AB44:AC46)</f>
        <v>755</v>
      </c>
      <c r="AC66" s="83"/>
      <c r="AD66" s="75">
        <f>SUM(AD44:AE46)</f>
        <v>686</v>
      </c>
      <c r="AE66" s="83"/>
      <c r="AF66" s="75">
        <f>SUM(AF44:AG46)</f>
        <v>677</v>
      </c>
      <c r="AG66" s="83"/>
      <c r="AH66" s="75">
        <f>SUM(AH44:AI46)</f>
        <v>171</v>
      </c>
      <c r="AI66" s="83"/>
      <c r="AJ66" s="75">
        <f>SUM(AJ44:AK46)</f>
        <v>521</v>
      </c>
      <c r="AK66" s="83"/>
      <c r="AL66" s="75">
        <f>SUM(AL44:AM46)</f>
        <v>57</v>
      </c>
      <c r="AM66" s="83"/>
      <c r="AN66" s="75">
        <f>SUM(AN44:AO46)</f>
        <v>4884</v>
      </c>
      <c r="AO66" s="83"/>
      <c r="AP66" s="75">
        <f>SUM(AP44:AQ46)</f>
        <v>2307</v>
      </c>
      <c r="AQ66" s="83"/>
      <c r="AR66" s="75">
        <f>SUM(AR44:AS46)</f>
        <v>891</v>
      </c>
      <c r="AS66" s="83"/>
      <c r="AT66" s="75">
        <f>SUM(AT44:AU46)</f>
        <v>1252</v>
      </c>
      <c r="AU66" s="83"/>
      <c r="AV66" s="75">
        <f>SUM(AV44:AW46)</f>
        <v>196</v>
      </c>
      <c r="AW66" s="83"/>
      <c r="AX66" s="75">
        <f>SUM(AX44:AY46)</f>
        <v>8</v>
      </c>
      <c r="AY66" s="83"/>
      <c r="AZ66" s="75">
        <f>SUM(AZ44:BA46)</f>
        <v>69</v>
      </c>
      <c r="BA66" s="83"/>
      <c r="BB66" s="75">
        <f>SUM(BB44:BC46)</f>
        <v>142</v>
      </c>
      <c r="BC66" s="84"/>
      <c r="BD66" s="16"/>
      <c r="BE66" s="18">
        <f>SUM(F44:G46)</f>
        <v>41.5</v>
      </c>
      <c r="BF66" s="16"/>
      <c r="BG66" s="28">
        <f>SUM(BE44:BE46)</f>
        <v>42.41424980403816</v>
      </c>
    </row>
    <row r="67" spans="2:58" s="22" customFormat="1" ht="5.25" customHeight="1">
      <c r="B67" s="15"/>
      <c r="D67" s="23"/>
      <c r="E67" s="23"/>
      <c r="F67" s="29"/>
      <c r="G67" s="68"/>
      <c r="H67" s="4"/>
      <c r="I67" s="30"/>
      <c r="J67" s="4"/>
      <c r="K67" s="30"/>
      <c r="L67" s="4"/>
      <c r="M67" s="30"/>
      <c r="N67" s="32"/>
      <c r="O67" s="30"/>
      <c r="P67" s="10"/>
      <c r="Q67" s="30"/>
      <c r="R67" s="4"/>
      <c r="S67" s="30"/>
      <c r="T67" s="4"/>
      <c r="U67" s="30"/>
      <c r="V67" s="4"/>
      <c r="W67" s="30"/>
      <c r="X67" s="4"/>
      <c r="Y67" s="30"/>
      <c r="Z67" s="4"/>
      <c r="AA67" s="30"/>
      <c r="AB67" s="4"/>
      <c r="AC67" s="30"/>
      <c r="AD67" s="32"/>
      <c r="AE67" s="30"/>
      <c r="AF67" s="4"/>
      <c r="AG67" s="30"/>
      <c r="AH67" s="4"/>
      <c r="AI67" s="30"/>
      <c r="AJ67" s="4"/>
      <c r="AK67" s="30"/>
      <c r="AL67" s="4"/>
      <c r="AM67" s="30"/>
      <c r="AN67" s="4"/>
      <c r="AO67" s="32"/>
      <c r="AP67" s="4"/>
      <c r="AQ67" s="30"/>
      <c r="AR67" s="4"/>
      <c r="AS67" s="30"/>
      <c r="AT67" s="32"/>
      <c r="AU67" s="30"/>
      <c r="AV67" s="4"/>
      <c r="AW67" s="5"/>
      <c r="AX67" s="4"/>
      <c r="AY67" s="5"/>
      <c r="AZ67" s="4"/>
      <c r="BA67" s="5"/>
      <c r="BB67" s="4"/>
      <c r="BC67" s="10"/>
      <c r="BD67" s="23"/>
      <c r="BE67" s="31"/>
      <c r="BF67" s="23"/>
    </row>
    <row r="68" spans="2:59" s="14" customFormat="1" ht="14.25" customHeight="1">
      <c r="B68" s="78" t="s">
        <v>7</v>
      </c>
      <c r="C68" s="78"/>
      <c r="D68" s="78"/>
      <c r="E68" s="15"/>
      <c r="F68" s="79">
        <v>53</v>
      </c>
      <c r="G68" s="80"/>
      <c r="H68" s="75">
        <f>SUM(J68:W68)+6+23+1+1+1+8+3+6+17+2+8</f>
        <v>20020</v>
      </c>
      <c r="I68" s="76"/>
      <c r="J68" s="75">
        <f>SUM(J47:K60)</f>
        <v>9709</v>
      </c>
      <c r="K68" s="83"/>
      <c r="L68" s="75">
        <f>SUM(L47:M60)</f>
        <v>336</v>
      </c>
      <c r="M68" s="83"/>
      <c r="N68" s="75">
        <f>SUM(N47:O60)</f>
        <v>6354</v>
      </c>
      <c r="O68" s="83"/>
      <c r="P68" s="75">
        <f>SUM(P47:Q60)</f>
        <v>1024</v>
      </c>
      <c r="Q68" s="83"/>
      <c r="R68" s="75">
        <f>SUM(R47:S60)</f>
        <v>519</v>
      </c>
      <c r="S68" s="83"/>
      <c r="T68" s="75">
        <f>SUM(T47:U60)</f>
        <v>1306</v>
      </c>
      <c r="U68" s="83"/>
      <c r="V68" s="75">
        <f>SUM(V47:W60)</f>
        <v>696</v>
      </c>
      <c r="W68" s="83"/>
      <c r="X68" s="75">
        <f>SUM(X47:Y60)</f>
        <v>8867</v>
      </c>
      <c r="Y68" s="83"/>
      <c r="Z68" s="75">
        <f>SUM(Z47:AA60)</f>
        <v>5424</v>
      </c>
      <c r="AA68" s="83"/>
      <c r="AB68" s="75">
        <f>SUM(AB47:AC60)</f>
        <v>127</v>
      </c>
      <c r="AC68" s="83"/>
      <c r="AD68" s="75">
        <f>SUM(AD47:AE60)</f>
        <v>1301</v>
      </c>
      <c r="AE68" s="83"/>
      <c r="AF68" s="75">
        <f>SUM(AF47:AG60)</f>
        <v>696</v>
      </c>
      <c r="AG68" s="83"/>
      <c r="AH68" s="75">
        <f>SUM(AH47:AI60)</f>
        <v>400</v>
      </c>
      <c r="AI68" s="83"/>
      <c r="AJ68" s="75">
        <f>SUM(AJ47:AK60)</f>
        <v>789</v>
      </c>
      <c r="AK68" s="83"/>
      <c r="AL68" s="75">
        <f>SUM(AL47:AM60)</f>
        <v>102</v>
      </c>
      <c r="AM68" s="83"/>
      <c r="AN68" s="75">
        <f>SUM(AN47:AO60)</f>
        <v>11153</v>
      </c>
      <c r="AO68" s="83"/>
      <c r="AP68" s="75">
        <f>SUM(AP47:AQ60)</f>
        <v>4285</v>
      </c>
      <c r="AQ68" s="83"/>
      <c r="AR68" s="75">
        <f>SUM(AR47:AS60)</f>
        <v>209</v>
      </c>
      <c r="AS68" s="83"/>
      <c r="AT68" s="75">
        <f>SUM(AT47:AU60)</f>
        <v>5053</v>
      </c>
      <c r="AU68" s="83"/>
      <c r="AV68" s="75">
        <f>SUM(AV47:AW60)</f>
        <v>328</v>
      </c>
      <c r="AW68" s="83"/>
      <c r="AX68" s="75">
        <f>SUM(AX47:AY60)</f>
        <v>119</v>
      </c>
      <c r="AY68" s="83"/>
      <c r="AZ68" s="75">
        <f>SUM(AZ47:BA60)</f>
        <v>517</v>
      </c>
      <c r="BA68" s="83"/>
      <c r="BB68" s="75">
        <f>SUM(BB47:BC60)</f>
        <v>594</v>
      </c>
      <c r="BC68" s="84"/>
      <c r="BD68" s="16"/>
      <c r="BE68" s="18">
        <f>SUM(F47:G60)</f>
        <v>52.79999999999999</v>
      </c>
      <c r="BF68" s="16"/>
      <c r="BG68" s="28">
        <f>SUM(BE47:BE60)</f>
        <v>54.112495607751974</v>
      </c>
    </row>
    <row r="69" spans="1:57" s="13" customFormat="1" ht="14.25" customHeight="1" thickBot="1">
      <c r="A69" s="40"/>
      <c r="B69" s="40"/>
      <c r="C69" s="40"/>
      <c r="D69" s="40"/>
      <c r="E69" s="40"/>
      <c r="F69" s="41"/>
      <c r="G69" s="40"/>
      <c r="H69" s="42"/>
      <c r="I69" s="43"/>
      <c r="J69" s="44"/>
      <c r="K69" s="44"/>
      <c r="L69" s="42"/>
      <c r="M69" s="43"/>
      <c r="N69" s="44"/>
      <c r="O69" s="43"/>
      <c r="P69" s="44"/>
      <c r="Q69" s="44"/>
      <c r="R69" s="42"/>
      <c r="S69" s="43"/>
      <c r="T69" s="42"/>
      <c r="U69" s="43"/>
      <c r="V69" s="42"/>
      <c r="W69" s="43"/>
      <c r="X69" s="42"/>
      <c r="Y69" s="43"/>
      <c r="Z69" s="42"/>
      <c r="AA69" s="43"/>
      <c r="AB69" s="42"/>
      <c r="AC69" s="43"/>
      <c r="AD69" s="44"/>
      <c r="AE69" s="43"/>
      <c r="AF69" s="44"/>
      <c r="AG69" s="44"/>
      <c r="AH69" s="42"/>
      <c r="AI69" s="43"/>
      <c r="AJ69" s="44"/>
      <c r="AK69" s="44"/>
      <c r="AL69" s="42"/>
      <c r="AM69" s="43"/>
      <c r="AN69" s="44"/>
      <c r="AO69" s="44"/>
      <c r="AP69" s="42"/>
      <c r="AQ69" s="43"/>
      <c r="AR69" s="42"/>
      <c r="AS69" s="43"/>
      <c r="AT69" s="44"/>
      <c r="AU69" s="43"/>
      <c r="AV69" s="42"/>
      <c r="AW69" s="43"/>
      <c r="AX69" s="42"/>
      <c r="AY69" s="43"/>
      <c r="AZ69" s="42"/>
      <c r="BA69" s="43"/>
      <c r="BB69" s="42"/>
      <c r="BC69" s="44"/>
      <c r="BE69" s="12"/>
    </row>
    <row r="70" spans="1:57" s="13" customFormat="1" ht="13.5">
      <c r="A70" s="14" t="s">
        <v>68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E70" s="12"/>
    </row>
    <row r="71" spans="1:57" s="13" customFormat="1" ht="13.5">
      <c r="A71" s="14" t="s">
        <v>49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E71" s="12"/>
    </row>
    <row r="72" spans="2:57" s="13" customFormat="1" ht="18" customHeight="1">
      <c r="B72" s="45" t="s">
        <v>71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E72" s="12"/>
    </row>
    <row r="73" spans="1:57" s="13" customFormat="1" ht="14.25" thickBot="1">
      <c r="A73" s="40"/>
      <c r="B73" s="40"/>
      <c r="C73" s="40"/>
      <c r="D73" s="40"/>
      <c r="E73" s="40"/>
      <c r="F73" s="40"/>
      <c r="G73" s="40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E73" s="12"/>
    </row>
    <row r="74" spans="1:57" s="13" customFormat="1" ht="18.75" customHeight="1">
      <c r="A74" s="126" t="s">
        <v>9</v>
      </c>
      <c r="B74" s="127"/>
      <c r="C74" s="127"/>
      <c r="D74" s="127"/>
      <c r="E74" s="67"/>
      <c r="F74" s="128" t="s">
        <v>46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30"/>
      <c r="X74" s="131" t="s">
        <v>8</v>
      </c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3"/>
      <c r="AN74" s="128" t="s">
        <v>45</v>
      </c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E74" s="12"/>
    </row>
    <row r="75" spans="1:57" s="13" customFormat="1" ht="18.75" customHeight="1">
      <c r="A75" s="11"/>
      <c r="B75" s="11"/>
      <c r="C75" s="11"/>
      <c r="D75" s="46"/>
      <c r="E75" s="46"/>
      <c r="F75" s="101" t="s">
        <v>20</v>
      </c>
      <c r="G75" s="134"/>
      <c r="H75" s="110" t="s">
        <v>67</v>
      </c>
      <c r="I75" s="111"/>
      <c r="J75" s="114" t="s">
        <v>48</v>
      </c>
      <c r="K75" s="147"/>
      <c r="L75" s="147"/>
      <c r="M75" s="147"/>
      <c r="N75" s="147"/>
      <c r="O75" s="148"/>
      <c r="P75" s="117" t="s">
        <v>21</v>
      </c>
      <c r="Q75" s="139"/>
      <c r="R75" s="101" t="s">
        <v>42</v>
      </c>
      <c r="S75" s="144"/>
      <c r="T75" s="101" t="s">
        <v>43</v>
      </c>
      <c r="U75" s="144"/>
      <c r="V75" s="101" t="s">
        <v>44</v>
      </c>
      <c r="W75" s="144"/>
      <c r="X75" s="110" t="s">
        <v>67</v>
      </c>
      <c r="Y75" s="111"/>
      <c r="Z75" s="114" t="s">
        <v>48</v>
      </c>
      <c r="AA75" s="147"/>
      <c r="AB75" s="147"/>
      <c r="AC75" s="147"/>
      <c r="AD75" s="147"/>
      <c r="AE75" s="148"/>
      <c r="AF75" s="117" t="s">
        <v>21</v>
      </c>
      <c r="AG75" s="139"/>
      <c r="AH75" s="101" t="s">
        <v>42</v>
      </c>
      <c r="AI75" s="108"/>
      <c r="AJ75" s="101" t="s">
        <v>43</v>
      </c>
      <c r="AK75" s="108"/>
      <c r="AL75" s="101" t="s">
        <v>44</v>
      </c>
      <c r="AM75" s="108"/>
      <c r="AN75" s="110" t="s">
        <v>67</v>
      </c>
      <c r="AO75" s="111"/>
      <c r="AP75" s="114" t="s">
        <v>48</v>
      </c>
      <c r="AQ75" s="115"/>
      <c r="AR75" s="115"/>
      <c r="AS75" s="115"/>
      <c r="AT75" s="115"/>
      <c r="AU75" s="116"/>
      <c r="AV75" s="117" t="s">
        <v>21</v>
      </c>
      <c r="AW75" s="118"/>
      <c r="AX75" s="101" t="s">
        <v>42</v>
      </c>
      <c r="AY75" s="108"/>
      <c r="AZ75" s="101" t="s">
        <v>43</v>
      </c>
      <c r="BA75" s="108"/>
      <c r="BB75" s="101" t="s">
        <v>44</v>
      </c>
      <c r="BC75" s="102"/>
      <c r="BE75" s="12"/>
    </row>
    <row r="76" spans="1:57" s="13" customFormat="1" ht="35.25" customHeight="1">
      <c r="A76" s="105" t="s">
        <v>10</v>
      </c>
      <c r="B76" s="105"/>
      <c r="C76" s="105"/>
      <c r="D76" s="105"/>
      <c r="E76" s="47"/>
      <c r="F76" s="135"/>
      <c r="G76" s="136"/>
      <c r="H76" s="112"/>
      <c r="I76" s="113"/>
      <c r="J76" s="106" t="s">
        <v>39</v>
      </c>
      <c r="K76" s="143"/>
      <c r="L76" s="106" t="s">
        <v>40</v>
      </c>
      <c r="M76" s="143"/>
      <c r="N76" s="106" t="s">
        <v>41</v>
      </c>
      <c r="O76" s="107"/>
      <c r="P76" s="140"/>
      <c r="Q76" s="141"/>
      <c r="R76" s="145"/>
      <c r="S76" s="146"/>
      <c r="T76" s="145"/>
      <c r="U76" s="146"/>
      <c r="V76" s="145"/>
      <c r="W76" s="146"/>
      <c r="X76" s="112"/>
      <c r="Y76" s="113"/>
      <c r="Z76" s="106" t="s">
        <v>39</v>
      </c>
      <c r="AA76" s="143"/>
      <c r="AB76" s="106" t="s">
        <v>40</v>
      </c>
      <c r="AC76" s="143"/>
      <c r="AD76" s="106" t="s">
        <v>41</v>
      </c>
      <c r="AE76" s="107"/>
      <c r="AF76" s="140"/>
      <c r="AG76" s="141"/>
      <c r="AH76" s="103"/>
      <c r="AI76" s="109"/>
      <c r="AJ76" s="103"/>
      <c r="AK76" s="109"/>
      <c r="AL76" s="103"/>
      <c r="AM76" s="109"/>
      <c r="AN76" s="112"/>
      <c r="AO76" s="113"/>
      <c r="AP76" s="106" t="s">
        <v>39</v>
      </c>
      <c r="AQ76" s="107"/>
      <c r="AR76" s="106" t="s">
        <v>40</v>
      </c>
      <c r="AS76" s="107"/>
      <c r="AT76" s="106" t="s">
        <v>41</v>
      </c>
      <c r="AU76" s="107"/>
      <c r="AV76" s="119"/>
      <c r="AW76" s="120"/>
      <c r="AX76" s="103"/>
      <c r="AY76" s="109"/>
      <c r="AZ76" s="103"/>
      <c r="BA76" s="109"/>
      <c r="BB76" s="103"/>
      <c r="BC76" s="104"/>
      <c r="BE76" s="12"/>
    </row>
    <row r="77" spans="4:57" s="13" customFormat="1" ht="14.25" customHeight="1">
      <c r="D77" s="11"/>
      <c r="E77" s="11"/>
      <c r="F77" s="48"/>
      <c r="G77" s="49" t="s">
        <v>12</v>
      </c>
      <c r="H77" s="50"/>
      <c r="I77" s="51" t="s">
        <v>11</v>
      </c>
      <c r="J77" s="52"/>
      <c r="K77" s="52" t="s">
        <v>11</v>
      </c>
      <c r="L77" s="50"/>
      <c r="M77" s="51" t="s">
        <v>11</v>
      </c>
      <c r="N77" s="52"/>
      <c r="O77" s="51" t="s">
        <v>11</v>
      </c>
      <c r="P77" s="52"/>
      <c r="Q77" s="52" t="s">
        <v>11</v>
      </c>
      <c r="R77" s="50"/>
      <c r="S77" s="51" t="s">
        <v>11</v>
      </c>
      <c r="T77" s="50"/>
      <c r="U77" s="51" t="s">
        <v>28</v>
      </c>
      <c r="V77" s="50"/>
      <c r="W77" s="51" t="s">
        <v>28</v>
      </c>
      <c r="X77" s="50"/>
      <c r="Y77" s="51" t="s">
        <v>11</v>
      </c>
      <c r="Z77" s="50"/>
      <c r="AA77" s="51" t="s">
        <v>11</v>
      </c>
      <c r="AB77" s="50"/>
      <c r="AC77" s="51" t="s">
        <v>11</v>
      </c>
      <c r="AD77" s="52"/>
      <c r="AE77" s="51" t="s">
        <v>11</v>
      </c>
      <c r="AF77" s="53"/>
      <c r="AG77" s="53" t="s">
        <v>11</v>
      </c>
      <c r="AH77" s="50"/>
      <c r="AI77" s="51" t="s">
        <v>11</v>
      </c>
      <c r="AJ77" s="53"/>
      <c r="AK77" s="53" t="s">
        <v>11</v>
      </c>
      <c r="AL77" s="50"/>
      <c r="AM77" s="51" t="s">
        <v>11</v>
      </c>
      <c r="AN77" s="53"/>
      <c r="AO77" s="53" t="s">
        <v>11</v>
      </c>
      <c r="AP77" s="54"/>
      <c r="AQ77" s="55" t="s">
        <v>11</v>
      </c>
      <c r="AR77" s="50"/>
      <c r="AS77" s="51" t="s">
        <v>11</v>
      </c>
      <c r="AT77" s="52"/>
      <c r="AU77" s="51" t="s">
        <v>11</v>
      </c>
      <c r="AV77" s="50"/>
      <c r="AW77" s="51" t="s">
        <v>11</v>
      </c>
      <c r="AX77" s="50"/>
      <c r="AY77" s="51" t="s">
        <v>11</v>
      </c>
      <c r="AZ77" s="50"/>
      <c r="BA77" s="51" t="s">
        <v>11</v>
      </c>
      <c r="BB77" s="50"/>
      <c r="BC77" s="56" t="s">
        <v>11</v>
      </c>
      <c r="BE77" s="12"/>
    </row>
    <row r="78" spans="1:57" s="13" customFormat="1" ht="14.25" customHeight="1">
      <c r="A78" s="95" t="s">
        <v>15</v>
      </c>
      <c r="B78" s="95"/>
      <c r="C78" s="95"/>
      <c r="D78" s="95"/>
      <c r="E78" s="57"/>
      <c r="F78" s="79">
        <v>100</v>
      </c>
      <c r="G78" s="80"/>
      <c r="H78" s="75">
        <f>SUM(H80:I100)</f>
        <v>14106</v>
      </c>
      <c r="I78" s="76"/>
      <c r="J78" s="75">
        <f>SUM(J80:K100)</f>
        <v>7765</v>
      </c>
      <c r="K78" s="76"/>
      <c r="L78" s="75">
        <f>SUM(L80:M100)</f>
        <v>647</v>
      </c>
      <c r="M78" s="76"/>
      <c r="N78" s="75">
        <f>SUM(N80:O100)</f>
        <v>3378</v>
      </c>
      <c r="O78" s="76"/>
      <c r="P78" s="75">
        <f>SUM(P80:Q100)</f>
        <v>636</v>
      </c>
      <c r="Q78" s="76"/>
      <c r="R78" s="75">
        <f>SUM(R80:S100)</f>
        <v>300</v>
      </c>
      <c r="S78" s="76"/>
      <c r="T78" s="75">
        <f>SUM(T80:U100)</f>
        <v>790</v>
      </c>
      <c r="U78" s="76"/>
      <c r="V78" s="75">
        <f>SUM(V80:W100)</f>
        <v>428</v>
      </c>
      <c r="W78" s="76"/>
      <c r="X78" s="75">
        <f>SUM(X80:Y100)</f>
        <v>7882</v>
      </c>
      <c r="Y78" s="76"/>
      <c r="Z78" s="75">
        <f>SUM(Z80:AA100)</f>
        <v>5287</v>
      </c>
      <c r="AA78" s="76"/>
      <c r="AB78" s="75">
        <f>SUM(AB80:AC100)</f>
        <v>280</v>
      </c>
      <c r="AC78" s="76"/>
      <c r="AD78" s="75">
        <f>SUM(AD80:AE100)</f>
        <v>812</v>
      </c>
      <c r="AE78" s="76"/>
      <c r="AF78" s="75">
        <f>SUM(AF80:AG100)</f>
        <v>471</v>
      </c>
      <c r="AG78" s="76"/>
      <c r="AH78" s="75">
        <f>SUM(AH80:AI100)</f>
        <v>259</v>
      </c>
      <c r="AI78" s="76"/>
      <c r="AJ78" s="75">
        <f>SUM(AJ80:AK100)</f>
        <v>583</v>
      </c>
      <c r="AK78" s="76"/>
      <c r="AL78" s="75">
        <f>SUM(AL80:AM100)</f>
        <v>93</v>
      </c>
      <c r="AM78" s="76"/>
      <c r="AN78" s="75">
        <f>SUM(AN80:AO100)</f>
        <v>6224</v>
      </c>
      <c r="AO78" s="76"/>
      <c r="AP78" s="75">
        <f>SUM(AP80:AQ100)</f>
        <v>2478</v>
      </c>
      <c r="AQ78" s="76"/>
      <c r="AR78" s="75">
        <f>SUM(AR80:AS100)</f>
        <v>367</v>
      </c>
      <c r="AS78" s="76"/>
      <c r="AT78" s="75">
        <f>SUM(AT80:AU100)</f>
        <v>2566</v>
      </c>
      <c r="AU78" s="76"/>
      <c r="AV78" s="75">
        <f>SUM(AV80:AW100)</f>
        <v>165</v>
      </c>
      <c r="AW78" s="76"/>
      <c r="AX78" s="75">
        <f>SUM(AX80:AY100)</f>
        <v>41</v>
      </c>
      <c r="AY78" s="76"/>
      <c r="AZ78" s="75">
        <f>SUM(AZ80:BA100)</f>
        <v>207</v>
      </c>
      <c r="BA78" s="76"/>
      <c r="BB78" s="75">
        <f>SUM(BB80:BC100)</f>
        <v>335</v>
      </c>
      <c r="BC78" s="77"/>
      <c r="BD78" s="11"/>
      <c r="BE78" s="12">
        <f>H78/H78*100</f>
        <v>100</v>
      </c>
    </row>
    <row r="79" spans="4:57" s="13" customFormat="1" ht="14.25" customHeight="1">
      <c r="D79" s="11"/>
      <c r="E79" s="11"/>
      <c r="F79" s="58"/>
      <c r="G79" s="11"/>
      <c r="H79" s="4"/>
      <c r="I79" s="5"/>
      <c r="J79" s="4"/>
      <c r="K79" s="5"/>
      <c r="L79" s="4"/>
      <c r="M79" s="5"/>
      <c r="N79" s="10"/>
      <c r="O79" s="5"/>
      <c r="P79" s="10"/>
      <c r="Q79" s="5"/>
      <c r="R79" s="4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10"/>
      <c r="AE79" s="5"/>
      <c r="AF79" s="4"/>
      <c r="AG79" s="10"/>
      <c r="AH79" s="4"/>
      <c r="AI79" s="10"/>
      <c r="AJ79" s="4"/>
      <c r="AK79" s="10"/>
      <c r="AL79" s="4"/>
      <c r="AM79" s="10"/>
      <c r="AN79" s="4"/>
      <c r="AO79" s="10"/>
      <c r="AP79" s="4"/>
      <c r="AQ79" s="5"/>
      <c r="AR79" s="4"/>
      <c r="AS79" s="5"/>
      <c r="AT79" s="10"/>
      <c r="AU79" s="5"/>
      <c r="AV79" s="4"/>
      <c r="AW79" s="5"/>
      <c r="AX79" s="4"/>
      <c r="AY79" s="5"/>
      <c r="AZ79" s="4"/>
      <c r="BA79" s="5"/>
      <c r="BB79" s="4"/>
      <c r="BC79" s="10"/>
      <c r="BE79" s="12"/>
    </row>
    <row r="80" spans="2:58" s="14" customFormat="1" ht="14.25" customHeight="1">
      <c r="B80" s="78" t="s">
        <v>50</v>
      </c>
      <c r="C80" s="78"/>
      <c r="D80" s="78"/>
      <c r="E80" s="15"/>
      <c r="F80" s="79">
        <v>2.9</v>
      </c>
      <c r="G80" s="80"/>
      <c r="H80" s="75">
        <f>SUM(J80:W80)</f>
        <v>412</v>
      </c>
      <c r="I80" s="76"/>
      <c r="J80" s="75">
        <v>63</v>
      </c>
      <c r="K80" s="76"/>
      <c r="L80" s="75">
        <v>2</v>
      </c>
      <c r="M80" s="76"/>
      <c r="N80" s="75">
        <v>53</v>
      </c>
      <c r="O80" s="83"/>
      <c r="P80" s="84">
        <v>12</v>
      </c>
      <c r="Q80" s="76"/>
      <c r="R80" s="75">
        <v>34</v>
      </c>
      <c r="S80" s="76"/>
      <c r="T80" s="75">
        <v>125</v>
      </c>
      <c r="U80" s="76"/>
      <c r="V80" s="75">
        <v>123</v>
      </c>
      <c r="W80" s="76"/>
      <c r="X80" s="75">
        <f>SUM(Z80:AM80)</f>
        <v>237</v>
      </c>
      <c r="Y80" s="76"/>
      <c r="Z80" s="75">
        <v>46</v>
      </c>
      <c r="AA80" s="76"/>
      <c r="AB80" s="75">
        <v>1</v>
      </c>
      <c r="AC80" s="76"/>
      <c r="AD80" s="75">
        <v>19</v>
      </c>
      <c r="AE80" s="83"/>
      <c r="AF80" s="75">
        <v>8</v>
      </c>
      <c r="AG80" s="83"/>
      <c r="AH80" s="75">
        <v>32</v>
      </c>
      <c r="AI80" s="76"/>
      <c r="AJ80" s="75">
        <v>110</v>
      </c>
      <c r="AK80" s="76"/>
      <c r="AL80" s="75">
        <v>21</v>
      </c>
      <c r="AM80" s="76"/>
      <c r="AN80" s="75">
        <f>SUM(AP80:BC80)</f>
        <v>175</v>
      </c>
      <c r="AO80" s="77"/>
      <c r="AP80" s="75">
        <v>17</v>
      </c>
      <c r="AQ80" s="76"/>
      <c r="AR80" s="75">
        <v>1</v>
      </c>
      <c r="AS80" s="76"/>
      <c r="AT80" s="75">
        <v>34</v>
      </c>
      <c r="AU80" s="83"/>
      <c r="AV80" s="75">
        <v>4</v>
      </c>
      <c r="AW80" s="83"/>
      <c r="AX80" s="75">
        <v>2</v>
      </c>
      <c r="AY80" s="83"/>
      <c r="AZ80" s="75">
        <v>15</v>
      </c>
      <c r="BA80" s="83"/>
      <c r="BB80" s="75">
        <v>102</v>
      </c>
      <c r="BC80" s="84"/>
      <c r="BD80" s="16"/>
      <c r="BE80" s="17">
        <f>H80/H78*100</f>
        <v>2.920742946264001</v>
      </c>
      <c r="BF80" s="18">
        <f>SUM(BE80:BE100)</f>
        <v>100.00000000000001</v>
      </c>
    </row>
    <row r="81" spans="2:57" s="14" customFormat="1" ht="14.25" customHeight="1">
      <c r="B81" s="78" t="s">
        <v>51</v>
      </c>
      <c r="C81" s="78"/>
      <c r="D81" s="78"/>
      <c r="E81" s="15"/>
      <c r="F81" s="79">
        <v>0.2</v>
      </c>
      <c r="G81" s="80"/>
      <c r="H81" s="75">
        <f>SUM(J81:W81)</f>
        <v>28</v>
      </c>
      <c r="I81" s="76"/>
      <c r="J81" s="75">
        <v>15</v>
      </c>
      <c r="K81" s="76"/>
      <c r="L81" s="75" t="s">
        <v>30</v>
      </c>
      <c r="M81" s="76"/>
      <c r="N81" s="75">
        <v>3</v>
      </c>
      <c r="O81" s="83"/>
      <c r="P81" s="84">
        <v>4</v>
      </c>
      <c r="Q81" s="76"/>
      <c r="R81" s="75">
        <v>1</v>
      </c>
      <c r="S81" s="76"/>
      <c r="T81" s="75">
        <v>2</v>
      </c>
      <c r="U81" s="76"/>
      <c r="V81" s="75">
        <v>3</v>
      </c>
      <c r="W81" s="76"/>
      <c r="X81" s="75">
        <f>SUM(Z81:AM81)</f>
        <v>23</v>
      </c>
      <c r="Y81" s="76"/>
      <c r="Z81" s="75">
        <v>15</v>
      </c>
      <c r="AA81" s="76"/>
      <c r="AB81" s="75" t="s">
        <v>30</v>
      </c>
      <c r="AC81" s="76"/>
      <c r="AD81" s="75">
        <v>2</v>
      </c>
      <c r="AE81" s="83"/>
      <c r="AF81" s="75">
        <v>3</v>
      </c>
      <c r="AG81" s="83"/>
      <c r="AH81" s="75">
        <v>1</v>
      </c>
      <c r="AI81" s="76"/>
      <c r="AJ81" s="75">
        <v>2</v>
      </c>
      <c r="AK81" s="76"/>
      <c r="AL81" s="75" t="s">
        <v>30</v>
      </c>
      <c r="AM81" s="76"/>
      <c r="AN81" s="75">
        <f>SUM(AP81:BC81)</f>
        <v>5</v>
      </c>
      <c r="AO81" s="77"/>
      <c r="AP81" s="75" t="s">
        <v>30</v>
      </c>
      <c r="AQ81" s="76"/>
      <c r="AR81" s="75" t="s">
        <v>30</v>
      </c>
      <c r="AS81" s="76"/>
      <c r="AT81" s="75">
        <v>1</v>
      </c>
      <c r="AU81" s="83"/>
      <c r="AV81" s="75">
        <v>1</v>
      </c>
      <c r="AW81" s="83"/>
      <c r="AX81" s="96" t="s">
        <v>30</v>
      </c>
      <c r="AY81" s="98"/>
      <c r="AZ81" s="96" t="s">
        <v>30</v>
      </c>
      <c r="BA81" s="98"/>
      <c r="BB81" s="75">
        <v>3</v>
      </c>
      <c r="BC81" s="84"/>
      <c r="BD81" s="16"/>
      <c r="BE81" s="19">
        <f>H81/H78*100</f>
        <v>0.19849709343541755</v>
      </c>
    </row>
    <row r="82" spans="2:57" s="14" customFormat="1" ht="14.25" customHeight="1">
      <c r="B82" s="78" t="s">
        <v>1</v>
      </c>
      <c r="C82" s="78"/>
      <c r="D82" s="78"/>
      <c r="E82" s="15"/>
      <c r="F82" s="79">
        <v>0</v>
      </c>
      <c r="G82" s="80"/>
      <c r="H82" s="81">
        <f>SUM(J82:W82)</f>
        <v>0</v>
      </c>
      <c r="I82" s="82"/>
      <c r="J82" s="75" t="s">
        <v>30</v>
      </c>
      <c r="K82" s="76"/>
      <c r="L82" s="75" t="s">
        <v>30</v>
      </c>
      <c r="M82" s="76"/>
      <c r="N82" s="75" t="s">
        <v>30</v>
      </c>
      <c r="O82" s="83"/>
      <c r="P82" s="75" t="s">
        <v>30</v>
      </c>
      <c r="Q82" s="76"/>
      <c r="R82" s="75" t="s">
        <v>30</v>
      </c>
      <c r="S82" s="76"/>
      <c r="T82" s="75" t="s">
        <v>30</v>
      </c>
      <c r="U82" s="76"/>
      <c r="V82" s="75" t="s">
        <v>30</v>
      </c>
      <c r="W82" s="76"/>
      <c r="X82" s="81">
        <f>SUM(Z82:AM82)</f>
        <v>0</v>
      </c>
      <c r="Y82" s="82"/>
      <c r="Z82" s="75" t="s">
        <v>30</v>
      </c>
      <c r="AA82" s="76"/>
      <c r="AB82" s="75" t="s">
        <v>30</v>
      </c>
      <c r="AC82" s="76"/>
      <c r="AD82" s="75" t="s">
        <v>30</v>
      </c>
      <c r="AE82" s="83"/>
      <c r="AF82" s="75" t="s">
        <v>30</v>
      </c>
      <c r="AG82" s="76"/>
      <c r="AH82" s="75" t="s">
        <v>30</v>
      </c>
      <c r="AI82" s="76"/>
      <c r="AJ82" s="75" t="s">
        <v>30</v>
      </c>
      <c r="AK82" s="76"/>
      <c r="AL82" s="75" t="s">
        <v>30</v>
      </c>
      <c r="AM82" s="76"/>
      <c r="AN82" s="81">
        <f>SUM(AP82:BC82)</f>
        <v>0</v>
      </c>
      <c r="AO82" s="142"/>
      <c r="AP82" s="75" t="s">
        <v>30</v>
      </c>
      <c r="AQ82" s="76"/>
      <c r="AR82" s="75" t="s">
        <v>30</v>
      </c>
      <c r="AS82" s="76"/>
      <c r="AT82" s="75" t="s">
        <v>30</v>
      </c>
      <c r="AU82" s="83"/>
      <c r="AV82" s="96" t="s">
        <v>30</v>
      </c>
      <c r="AW82" s="98"/>
      <c r="AX82" s="96" t="s">
        <v>30</v>
      </c>
      <c r="AY82" s="98"/>
      <c r="AZ82" s="96" t="s">
        <v>30</v>
      </c>
      <c r="BA82" s="98"/>
      <c r="BB82" s="96" t="s">
        <v>30</v>
      </c>
      <c r="BC82" s="137"/>
      <c r="BD82" s="16"/>
      <c r="BE82" s="20">
        <f>H82/H78*100</f>
        <v>0</v>
      </c>
    </row>
    <row r="83" spans="2:57" s="14" customFormat="1" ht="14.25" customHeight="1">
      <c r="B83" s="78" t="s">
        <v>31</v>
      </c>
      <c r="C83" s="78"/>
      <c r="D83" s="78"/>
      <c r="E83" s="15"/>
      <c r="F83" s="99">
        <v>0</v>
      </c>
      <c r="G83" s="100"/>
      <c r="H83" s="81">
        <f>SUM(J83:W83)</f>
        <v>2</v>
      </c>
      <c r="I83" s="82"/>
      <c r="J83" s="75">
        <v>2</v>
      </c>
      <c r="K83" s="76"/>
      <c r="L83" s="75" t="s">
        <v>30</v>
      </c>
      <c r="M83" s="76"/>
      <c r="N83" s="75" t="s">
        <v>30</v>
      </c>
      <c r="O83" s="76"/>
      <c r="P83" s="75" t="s">
        <v>30</v>
      </c>
      <c r="Q83" s="76"/>
      <c r="R83" s="75" t="s">
        <v>30</v>
      </c>
      <c r="S83" s="76"/>
      <c r="T83" s="75" t="s">
        <v>30</v>
      </c>
      <c r="U83" s="76"/>
      <c r="V83" s="75" t="s">
        <v>30</v>
      </c>
      <c r="W83" s="76"/>
      <c r="X83" s="81">
        <f>SUM(Z83:AM83)</f>
        <v>1</v>
      </c>
      <c r="Y83" s="82"/>
      <c r="Z83" s="75">
        <v>1</v>
      </c>
      <c r="AA83" s="76"/>
      <c r="AB83" s="75" t="s">
        <v>30</v>
      </c>
      <c r="AC83" s="76"/>
      <c r="AD83" s="75" t="s">
        <v>30</v>
      </c>
      <c r="AE83" s="76"/>
      <c r="AF83" s="75" t="s">
        <v>30</v>
      </c>
      <c r="AG83" s="76"/>
      <c r="AH83" s="75" t="s">
        <v>30</v>
      </c>
      <c r="AI83" s="76"/>
      <c r="AJ83" s="75" t="s">
        <v>30</v>
      </c>
      <c r="AK83" s="76"/>
      <c r="AL83" s="75" t="s">
        <v>30</v>
      </c>
      <c r="AM83" s="76"/>
      <c r="AN83" s="81">
        <f>SUM(AP83:BC83)</f>
        <v>1</v>
      </c>
      <c r="AO83" s="82"/>
      <c r="AP83" s="75">
        <v>1</v>
      </c>
      <c r="AQ83" s="76"/>
      <c r="AR83" s="75" t="s">
        <v>30</v>
      </c>
      <c r="AS83" s="76"/>
      <c r="AT83" s="75" t="s">
        <v>30</v>
      </c>
      <c r="AU83" s="76"/>
      <c r="AV83" s="75" t="s">
        <v>30</v>
      </c>
      <c r="AW83" s="76"/>
      <c r="AX83" s="75" t="s">
        <v>30</v>
      </c>
      <c r="AY83" s="76"/>
      <c r="AZ83" s="75" t="s">
        <v>30</v>
      </c>
      <c r="BA83" s="76"/>
      <c r="BB83" s="75" t="s">
        <v>30</v>
      </c>
      <c r="BC83" s="84"/>
      <c r="BD83" s="16"/>
      <c r="BE83" s="17">
        <f>H83/H78*100</f>
        <v>0.01417836381681554</v>
      </c>
    </row>
    <row r="84" spans="2:57" s="14" customFormat="1" ht="14.25" customHeight="1">
      <c r="B84" s="78" t="s">
        <v>22</v>
      </c>
      <c r="C84" s="78"/>
      <c r="D84" s="78"/>
      <c r="E84" s="15"/>
      <c r="F84" s="79">
        <v>8</v>
      </c>
      <c r="G84" s="80"/>
      <c r="H84" s="75">
        <f>SUM(J84:W84)+11</f>
        <v>1122</v>
      </c>
      <c r="I84" s="76"/>
      <c r="J84" s="75">
        <v>482</v>
      </c>
      <c r="K84" s="76"/>
      <c r="L84" s="75">
        <v>3</v>
      </c>
      <c r="M84" s="76"/>
      <c r="N84" s="75">
        <v>83</v>
      </c>
      <c r="O84" s="83"/>
      <c r="P84" s="84">
        <v>179</v>
      </c>
      <c r="Q84" s="76"/>
      <c r="R84" s="75">
        <v>78</v>
      </c>
      <c r="S84" s="76"/>
      <c r="T84" s="75">
        <v>196</v>
      </c>
      <c r="U84" s="76"/>
      <c r="V84" s="75">
        <v>90</v>
      </c>
      <c r="W84" s="76"/>
      <c r="X84" s="75">
        <f>SUM(Z84:AM84)+10</f>
        <v>901</v>
      </c>
      <c r="Y84" s="76"/>
      <c r="Z84" s="75">
        <v>398</v>
      </c>
      <c r="AA84" s="76"/>
      <c r="AB84" s="75">
        <v>2</v>
      </c>
      <c r="AC84" s="76"/>
      <c r="AD84" s="75">
        <v>52</v>
      </c>
      <c r="AE84" s="83"/>
      <c r="AF84" s="75">
        <v>140</v>
      </c>
      <c r="AG84" s="83"/>
      <c r="AH84" s="75">
        <v>75</v>
      </c>
      <c r="AI84" s="76"/>
      <c r="AJ84" s="75">
        <v>195</v>
      </c>
      <c r="AK84" s="76"/>
      <c r="AL84" s="75">
        <v>29</v>
      </c>
      <c r="AM84" s="76"/>
      <c r="AN84" s="75">
        <f>SUM(AP84:BC84)+1</f>
        <v>221</v>
      </c>
      <c r="AO84" s="77"/>
      <c r="AP84" s="75">
        <v>84</v>
      </c>
      <c r="AQ84" s="76"/>
      <c r="AR84" s="75">
        <v>1</v>
      </c>
      <c r="AS84" s="76"/>
      <c r="AT84" s="75">
        <v>31</v>
      </c>
      <c r="AU84" s="83"/>
      <c r="AV84" s="75">
        <v>39</v>
      </c>
      <c r="AW84" s="83"/>
      <c r="AX84" s="75">
        <v>3</v>
      </c>
      <c r="AY84" s="83"/>
      <c r="AZ84" s="75">
        <v>1</v>
      </c>
      <c r="BA84" s="83"/>
      <c r="BB84" s="75">
        <v>61</v>
      </c>
      <c r="BC84" s="84"/>
      <c r="BD84" s="16"/>
      <c r="BE84" s="19">
        <f>H84/H78*100</f>
        <v>7.954062101233518</v>
      </c>
    </row>
    <row r="85" spans="2:57" s="14" customFormat="1" ht="14.25" customHeight="1">
      <c r="B85" s="78" t="s">
        <v>23</v>
      </c>
      <c r="C85" s="78"/>
      <c r="D85" s="78"/>
      <c r="E85" s="15"/>
      <c r="F85" s="79">
        <v>33.8</v>
      </c>
      <c r="G85" s="80"/>
      <c r="H85" s="75">
        <f>SUM(J85:W85)+26</f>
        <v>4762</v>
      </c>
      <c r="I85" s="76"/>
      <c r="J85" s="75">
        <v>3314</v>
      </c>
      <c r="K85" s="76"/>
      <c r="L85" s="75">
        <v>476</v>
      </c>
      <c r="M85" s="76"/>
      <c r="N85" s="75">
        <v>695</v>
      </c>
      <c r="O85" s="83"/>
      <c r="P85" s="84">
        <v>141</v>
      </c>
      <c r="Q85" s="76"/>
      <c r="R85" s="75">
        <v>18</v>
      </c>
      <c r="S85" s="76"/>
      <c r="T85" s="75">
        <v>60</v>
      </c>
      <c r="U85" s="76"/>
      <c r="V85" s="75">
        <v>32</v>
      </c>
      <c r="W85" s="76"/>
      <c r="X85" s="75">
        <f>SUM(Z85:AM85)+15</f>
        <v>3222</v>
      </c>
      <c r="Y85" s="76"/>
      <c r="Z85" s="75">
        <v>2605</v>
      </c>
      <c r="AA85" s="76"/>
      <c r="AB85" s="75">
        <v>211</v>
      </c>
      <c r="AC85" s="76"/>
      <c r="AD85" s="75">
        <v>218</v>
      </c>
      <c r="AE85" s="83"/>
      <c r="AF85" s="75">
        <v>112</v>
      </c>
      <c r="AG85" s="83"/>
      <c r="AH85" s="75">
        <v>18</v>
      </c>
      <c r="AI85" s="76"/>
      <c r="AJ85" s="75">
        <v>37</v>
      </c>
      <c r="AK85" s="76"/>
      <c r="AL85" s="75">
        <v>6</v>
      </c>
      <c r="AM85" s="76"/>
      <c r="AN85" s="75">
        <f>SUM(AP85:BC85)+11</f>
        <v>1540</v>
      </c>
      <c r="AO85" s="77"/>
      <c r="AP85" s="75">
        <v>709</v>
      </c>
      <c r="AQ85" s="76"/>
      <c r="AR85" s="75">
        <v>265</v>
      </c>
      <c r="AS85" s="76"/>
      <c r="AT85" s="75">
        <v>477</v>
      </c>
      <c r="AU85" s="83"/>
      <c r="AV85" s="75">
        <v>29</v>
      </c>
      <c r="AW85" s="83"/>
      <c r="AX85" s="75" t="s">
        <v>30</v>
      </c>
      <c r="AY85" s="83"/>
      <c r="AZ85" s="75">
        <v>23</v>
      </c>
      <c r="BA85" s="83"/>
      <c r="BB85" s="75">
        <v>26</v>
      </c>
      <c r="BC85" s="84"/>
      <c r="BD85" s="16"/>
      <c r="BE85" s="20">
        <f>H85/H78*100</f>
        <v>33.7586842478378</v>
      </c>
    </row>
    <row r="86" spans="2:57" s="14" customFormat="1" ht="14.25" customHeight="1">
      <c r="B86" s="94" t="s">
        <v>2</v>
      </c>
      <c r="C86" s="94"/>
      <c r="D86" s="94"/>
      <c r="E86" s="21"/>
      <c r="F86" s="79">
        <v>0.2</v>
      </c>
      <c r="G86" s="80"/>
      <c r="H86" s="75">
        <f>SUM(J86:W86)</f>
        <v>30</v>
      </c>
      <c r="I86" s="76"/>
      <c r="J86" s="75">
        <v>22</v>
      </c>
      <c r="K86" s="76"/>
      <c r="L86" s="75">
        <v>1</v>
      </c>
      <c r="M86" s="76"/>
      <c r="N86" s="75">
        <v>5</v>
      </c>
      <c r="O86" s="83"/>
      <c r="P86" s="84">
        <v>2</v>
      </c>
      <c r="Q86" s="76"/>
      <c r="R86" s="75" t="s">
        <v>30</v>
      </c>
      <c r="S86" s="76"/>
      <c r="T86" s="75" t="s">
        <v>30</v>
      </c>
      <c r="U86" s="76"/>
      <c r="V86" s="75" t="s">
        <v>30</v>
      </c>
      <c r="W86" s="76"/>
      <c r="X86" s="75">
        <f>SUM(Z86:AM86)</f>
        <v>24</v>
      </c>
      <c r="Y86" s="76"/>
      <c r="Z86" s="75">
        <v>19</v>
      </c>
      <c r="AA86" s="76"/>
      <c r="AB86" s="75" t="s">
        <v>30</v>
      </c>
      <c r="AC86" s="76"/>
      <c r="AD86" s="75">
        <v>4</v>
      </c>
      <c r="AE86" s="83"/>
      <c r="AF86" s="75">
        <v>1</v>
      </c>
      <c r="AG86" s="83"/>
      <c r="AH86" s="75" t="s">
        <v>30</v>
      </c>
      <c r="AI86" s="76"/>
      <c r="AJ86" s="75" t="s">
        <v>30</v>
      </c>
      <c r="AK86" s="76"/>
      <c r="AL86" s="75" t="s">
        <v>30</v>
      </c>
      <c r="AM86" s="76"/>
      <c r="AN86" s="75">
        <f>SUM(AP86:BC86)</f>
        <v>6</v>
      </c>
      <c r="AO86" s="77"/>
      <c r="AP86" s="75">
        <v>3</v>
      </c>
      <c r="AQ86" s="76"/>
      <c r="AR86" s="75">
        <v>1</v>
      </c>
      <c r="AS86" s="76"/>
      <c r="AT86" s="75">
        <v>1</v>
      </c>
      <c r="AU86" s="83"/>
      <c r="AV86" s="96">
        <v>1</v>
      </c>
      <c r="AW86" s="98"/>
      <c r="AX86" s="96" t="s">
        <v>30</v>
      </c>
      <c r="AY86" s="98"/>
      <c r="AZ86" s="96" t="s">
        <v>30</v>
      </c>
      <c r="BA86" s="98"/>
      <c r="BB86" s="96" t="s">
        <v>30</v>
      </c>
      <c r="BC86" s="137"/>
      <c r="BD86" s="16"/>
      <c r="BE86" s="17">
        <f>H86/H78*100</f>
        <v>0.2126754572522331</v>
      </c>
    </row>
    <row r="87" spans="2:57" s="14" customFormat="1" ht="14.25" customHeight="1">
      <c r="B87" s="78" t="s">
        <v>24</v>
      </c>
      <c r="C87" s="78"/>
      <c r="D87" s="78"/>
      <c r="E87" s="15"/>
      <c r="F87" s="79">
        <v>0.8</v>
      </c>
      <c r="G87" s="80"/>
      <c r="H87" s="75">
        <f>SUM(J87:W87)</f>
        <v>112</v>
      </c>
      <c r="I87" s="76"/>
      <c r="J87" s="75">
        <v>85</v>
      </c>
      <c r="K87" s="76"/>
      <c r="L87" s="75">
        <v>5</v>
      </c>
      <c r="M87" s="76"/>
      <c r="N87" s="75">
        <v>9</v>
      </c>
      <c r="O87" s="83"/>
      <c r="P87" s="84">
        <v>7</v>
      </c>
      <c r="Q87" s="76"/>
      <c r="R87" s="75" t="s">
        <v>30</v>
      </c>
      <c r="S87" s="76"/>
      <c r="T87" s="75">
        <v>6</v>
      </c>
      <c r="U87" s="76"/>
      <c r="V87" s="75" t="s">
        <v>30</v>
      </c>
      <c r="W87" s="76"/>
      <c r="X87" s="75">
        <f>SUM(Z87:AM87)</f>
        <v>77</v>
      </c>
      <c r="Y87" s="76"/>
      <c r="Z87" s="75">
        <v>64</v>
      </c>
      <c r="AA87" s="76"/>
      <c r="AB87" s="75" t="s">
        <v>30</v>
      </c>
      <c r="AC87" s="76"/>
      <c r="AD87" s="75">
        <v>2</v>
      </c>
      <c r="AE87" s="83"/>
      <c r="AF87" s="75">
        <v>7</v>
      </c>
      <c r="AG87" s="83"/>
      <c r="AH87" s="75" t="s">
        <v>30</v>
      </c>
      <c r="AI87" s="76"/>
      <c r="AJ87" s="75">
        <v>4</v>
      </c>
      <c r="AK87" s="76"/>
      <c r="AL87" s="75" t="s">
        <v>30</v>
      </c>
      <c r="AM87" s="76"/>
      <c r="AN87" s="75">
        <f>SUM(AP87:BC87)</f>
        <v>35</v>
      </c>
      <c r="AO87" s="77"/>
      <c r="AP87" s="75">
        <v>21</v>
      </c>
      <c r="AQ87" s="76"/>
      <c r="AR87" s="75">
        <v>5</v>
      </c>
      <c r="AS87" s="76"/>
      <c r="AT87" s="75">
        <v>7</v>
      </c>
      <c r="AU87" s="83"/>
      <c r="AV87" s="75" t="s">
        <v>30</v>
      </c>
      <c r="AW87" s="76"/>
      <c r="AX87" s="96" t="s">
        <v>30</v>
      </c>
      <c r="AY87" s="98"/>
      <c r="AZ87" s="75">
        <v>2</v>
      </c>
      <c r="BA87" s="83"/>
      <c r="BB87" s="75" t="s">
        <v>30</v>
      </c>
      <c r="BC87" s="84"/>
      <c r="BD87" s="16"/>
      <c r="BE87" s="19">
        <f>H87/H78*100</f>
        <v>0.7939883737416702</v>
      </c>
    </row>
    <row r="88" spans="2:57" s="14" customFormat="1" ht="14.25" customHeight="1">
      <c r="B88" s="78" t="s">
        <v>32</v>
      </c>
      <c r="C88" s="78"/>
      <c r="D88" s="78"/>
      <c r="E88" s="15"/>
      <c r="F88" s="79">
        <v>5.7</v>
      </c>
      <c r="G88" s="80"/>
      <c r="H88" s="75">
        <f>SUM(J88:W88)+4</f>
        <v>798</v>
      </c>
      <c r="I88" s="76"/>
      <c r="J88" s="75">
        <v>576</v>
      </c>
      <c r="K88" s="76"/>
      <c r="L88" s="75">
        <v>33</v>
      </c>
      <c r="M88" s="76"/>
      <c r="N88" s="75">
        <v>126</v>
      </c>
      <c r="O88" s="83"/>
      <c r="P88" s="84">
        <v>44</v>
      </c>
      <c r="Q88" s="76"/>
      <c r="R88" s="75">
        <v>4</v>
      </c>
      <c r="S88" s="76"/>
      <c r="T88" s="75">
        <v>9</v>
      </c>
      <c r="U88" s="76"/>
      <c r="V88" s="75">
        <v>2</v>
      </c>
      <c r="W88" s="76"/>
      <c r="X88" s="75">
        <f>SUM(Z88:AM88)+4</f>
        <v>636</v>
      </c>
      <c r="Y88" s="76"/>
      <c r="Z88" s="75">
        <v>519</v>
      </c>
      <c r="AA88" s="76"/>
      <c r="AB88" s="75">
        <v>13</v>
      </c>
      <c r="AC88" s="76"/>
      <c r="AD88" s="75">
        <v>53</v>
      </c>
      <c r="AE88" s="83"/>
      <c r="AF88" s="75">
        <v>34</v>
      </c>
      <c r="AG88" s="83"/>
      <c r="AH88" s="75">
        <v>4</v>
      </c>
      <c r="AI88" s="76"/>
      <c r="AJ88" s="75">
        <v>9</v>
      </c>
      <c r="AK88" s="76"/>
      <c r="AL88" s="75" t="s">
        <v>30</v>
      </c>
      <c r="AM88" s="76"/>
      <c r="AN88" s="75">
        <f>SUM(AP88:BC88)</f>
        <v>162</v>
      </c>
      <c r="AO88" s="77"/>
      <c r="AP88" s="75">
        <v>57</v>
      </c>
      <c r="AQ88" s="76"/>
      <c r="AR88" s="75">
        <v>20</v>
      </c>
      <c r="AS88" s="76"/>
      <c r="AT88" s="75">
        <v>73</v>
      </c>
      <c r="AU88" s="83"/>
      <c r="AV88" s="75">
        <v>10</v>
      </c>
      <c r="AW88" s="83"/>
      <c r="AX88" s="75" t="s">
        <v>30</v>
      </c>
      <c r="AY88" s="83"/>
      <c r="AZ88" s="75" t="s">
        <v>30</v>
      </c>
      <c r="BA88" s="83"/>
      <c r="BB88" s="75">
        <v>2</v>
      </c>
      <c r="BC88" s="84"/>
      <c r="BD88" s="16"/>
      <c r="BE88" s="19">
        <f>H88/H78*100</f>
        <v>5.6571671629094</v>
      </c>
    </row>
    <row r="89" spans="2:57" s="14" customFormat="1" ht="14.25" customHeight="1">
      <c r="B89" s="78" t="s">
        <v>52</v>
      </c>
      <c r="C89" s="78"/>
      <c r="D89" s="78"/>
      <c r="E89" s="15"/>
      <c r="F89" s="79">
        <v>12.7</v>
      </c>
      <c r="G89" s="80"/>
      <c r="H89" s="75">
        <f>SUM(J89:W89)+12</f>
        <v>1792</v>
      </c>
      <c r="I89" s="76"/>
      <c r="J89" s="75">
        <v>657</v>
      </c>
      <c r="K89" s="76"/>
      <c r="L89" s="75">
        <v>22</v>
      </c>
      <c r="M89" s="76"/>
      <c r="N89" s="75">
        <v>861</v>
      </c>
      <c r="O89" s="83"/>
      <c r="P89" s="84">
        <v>102</v>
      </c>
      <c r="Q89" s="76"/>
      <c r="R89" s="75">
        <v>29</v>
      </c>
      <c r="S89" s="76"/>
      <c r="T89" s="75">
        <v>69</v>
      </c>
      <c r="U89" s="76"/>
      <c r="V89" s="75">
        <v>40</v>
      </c>
      <c r="W89" s="76"/>
      <c r="X89" s="75">
        <f>SUM(Z89:AM89)+8</f>
        <v>756</v>
      </c>
      <c r="Y89" s="76"/>
      <c r="Z89" s="75">
        <v>445</v>
      </c>
      <c r="AA89" s="76"/>
      <c r="AB89" s="75">
        <v>10</v>
      </c>
      <c r="AC89" s="76"/>
      <c r="AD89" s="75">
        <v>156</v>
      </c>
      <c r="AE89" s="83"/>
      <c r="AF89" s="75">
        <v>64</v>
      </c>
      <c r="AG89" s="83"/>
      <c r="AH89" s="75">
        <v>22</v>
      </c>
      <c r="AI89" s="76"/>
      <c r="AJ89" s="75">
        <v>39</v>
      </c>
      <c r="AK89" s="76"/>
      <c r="AL89" s="75">
        <v>12</v>
      </c>
      <c r="AM89" s="76"/>
      <c r="AN89" s="75">
        <f>SUM(AP89:BC89)+4</f>
        <v>1036</v>
      </c>
      <c r="AO89" s="77"/>
      <c r="AP89" s="75">
        <v>212</v>
      </c>
      <c r="AQ89" s="76"/>
      <c r="AR89" s="75">
        <v>12</v>
      </c>
      <c r="AS89" s="76"/>
      <c r="AT89" s="75">
        <v>705</v>
      </c>
      <c r="AU89" s="83"/>
      <c r="AV89" s="75">
        <v>38</v>
      </c>
      <c r="AW89" s="83"/>
      <c r="AX89" s="75">
        <v>7</v>
      </c>
      <c r="AY89" s="83"/>
      <c r="AZ89" s="75">
        <v>30</v>
      </c>
      <c r="BA89" s="83"/>
      <c r="BB89" s="75">
        <v>28</v>
      </c>
      <c r="BC89" s="84"/>
      <c r="BD89" s="16"/>
      <c r="BE89" s="19">
        <f>H89/H78*100</f>
        <v>12.703813979866723</v>
      </c>
    </row>
    <row r="90" spans="2:57" s="22" customFormat="1" ht="14.25" customHeight="1">
      <c r="B90" s="94" t="s">
        <v>53</v>
      </c>
      <c r="C90" s="94"/>
      <c r="D90" s="94"/>
      <c r="E90" s="21"/>
      <c r="F90" s="79">
        <v>1.4</v>
      </c>
      <c r="G90" s="80"/>
      <c r="H90" s="75">
        <f>SUM(J90:W90)+1</f>
        <v>198</v>
      </c>
      <c r="I90" s="76"/>
      <c r="J90" s="75">
        <v>151</v>
      </c>
      <c r="K90" s="76"/>
      <c r="L90" s="75">
        <v>1</v>
      </c>
      <c r="M90" s="76"/>
      <c r="N90" s="75">
        <v>22</v>
      </c>
      <c r="O90" s="83"/>
      <c r="P90" s="84">
        <v>12</v>
      </c>
      <c r="Q90" s="76"/>
      <c r="R90" s="75">
        <v>2</v>
      </c>
      <c r="S90" s="76"/>
      <c r="T90" s="75">
        <v>6</v>
      </c>
      <c r="U90" s="76"/>
      <c r="V90" s="75">
        <v>3</v>
      </c>
      <c r="W90" s="76"/>
      <c r="X90" s="75">
        <f>SUM(Z90:AM90)</f>
        <v>86</v>
      </c>
      <c r="Y90" s="76"/>
      <c r="Z90" s="75">
        <v>67</v>
      </c>
      <c r="AA90" s="76"/>
      <c r="AB90" s="75" t="s">
        <v>30</v>
      </c>
      <c r="AC90" s="76"/>
      <c r="AD90" s="75">
        <v>3</v>
      </c>
      <c r="AE90" s="83"/>
      <c r="AF90" s="75">
        <v>8</v>
      </c>
      <c r="AG90" s="83"/>
      <c r="AH90" s="75">
        <v>2</v>
      </c>
      <c r="AI90" s="76"/>
      <c r="AJ90" s="75">
        <v>5</v>
      </c>
      <c r="AK90" s="76"/>
      <c r="AL90" s="75">
        <v>1</v>
      </c>
      <c r="AM90" s="76"/>
      <c r="AN90" s="75">
        <f>SUM(AP90:BC90)+1</f>
        <v>112</v>
      </c>
      <c r="AO90" s="77"/>
      <c r="AP90" s="75">
        <v>84</v>
      </c>
      <c r="AQ90" s="76"/>
      <c r="AR90" s="75">
        <v>1</v>
      </c>
      <c r="AS90" s="76"/>
      <c r="AT90" s="75">
        <v>19</v>
      </c>
      <c r="AU90" s="83"/>
      <c r="AV90" s="75">
        <v>4</v>
      </c>
      <c r="AW90" s="83"/>
      <c r="AX90" s="75" t="s">
        <v>30</v>
      </c>
      <c r="AY90" s="83"/>
      <c r="AZ90" s="75">
        <v>1</v>
      </c>
      <c r="BA90" s="83"/>
      <c r="BB90" s="75">
        <v>2</v>
      </c>
      <c r="BC90" s="84"/>
      <c r="BD90" s="23"/>
      <c r="BE90" s="19">
        <f>H90/H78*100</f>
        <v>1.4036580178647384</v>
      </c>
    </row>
    <row r="91" spans="2:57" s="14" customFormat="1" ht="14.25" customHeight="1">
      <c r="B91" s="78" t="s">
        <v>33</v>
      </c>
      <c r="C91" s="78"/>
      <c r="D91" s="78"/>
      <c r="E91" s="24"/>
      <c r="F91" s="79">
        <v>1</v>
      </c>
      <c r="G91" s="80"/>
      <c r="H91" s="75">
        <f>SUM(J91:W91)</f>
        <v>142</v>
      </c>
      <c r="I91" s="76"/>
      <c r="J91" s="75">
        <v>53</v>
      </c>
      <c r="K91" s="76"/>
      <c r="L91" s="75">
        <v>2</v>
      </c>
      <c r="M91" s="76"/>
      <c r="N91" s="75">
        <v>32</v>
      </c>
      <c r="O91" s="83"/>
      <c r="P91" s="84">
        <v>23</v>
      </c>
      <c r="Q91" s="76"/>
      <c r="R91" s="75">
        <v>8</v>
      </c>
      <c r="S91" s="76"/>
      <c r="T91" s="75">
        <v>19</v>
      </c>
      <c r="U91" s="76"/>
      <c r="V91" s="75">
        <v>5</v>
      </c>
      <c r="W91" s="76"/>
      <c r="X91" s="75">
        <f>SUM(Z91:AM91)</f>
        <v>74</v>
      </c>
      <c r="Y91" s="76"/>
      <c r="Z91" s="75">
        <v>35</v>
      </c>
      <c r="AA91" s="76"/>
      <c r="AB91" s="75">
        <v>1</v>
      </c>
      <c r="AC91" s="76"/>
      <c r="AD91" s="75">
        <v>5</v>
      </c>
      <c r="AE91" s="83"/>
      <c r="AF91" s="75">
        <v>13</v>
      </c>
      <c r="AG91" s="83"/>
      <c r="AH91" s="75">
        <v>6</v>
      </c>
      <c r="AI91" s="76"/>
      <c r="AJ91" s="75">
        <v>13</v>
      </c>
      <c r="AK91" s="76"/>
      <c r="AL91" s="75">
        <v>1</v>
      </c>
      <c r="AM91" s="76"/>
      <c r="AN91" s="75">
        <f>SUM(AP91:BC91)</f>
        <v>68</v>
      </c>
      <c r="AO91" s="77"/>
      <c r="AP91" s="75">
        <v>18</v>
      </c>
      <c r="AQ91" s="76"/>
      <c r="AR91" s="75">
        <v>1</v>
      </c>
      <c r="AS91" s="76"/>
      <c r="AT91" s="75">
        <v>27</v>
      </c>
      <c r="AU91" s="83"/>
      <c r="AV91" s="75">
        <v>10</v>
      </c>
      <c r="AW91" s="83"/>
      <c r="AX91" s="75">
        <v>2</v>
      </c>
      <c r="AY91" s="83"/>
      <c r="AZ91" s="75">
        <v>6</v>
      </c>
      <c r="BA91" s="83"/>
      <c r="BB91" s="75">
        <v>4</v>
      </c>
      <c r="BC91" s="84"/>
      <c r="BD91" s="16"/>
      <c r="BE91" s="19">
        <f>H91/H78*100</f>
        <v>1.0066638309939033</v>
      </c>
    </row>
    <row r="92" spans="2:57" s="14" customFormat="1" ht="14.25" customHeight="1">
      <c r="B92" s="93" t="s">
        <v>34</v>
      </c>
      <c r="C92" s="93"/>
      <c r="D92" s="93"/>
      <c r="E92" s="25"/>
      <c r="F92" s="79">
        <v>2.3</v>
      </c>
      <c r="G92" s="80"/>
      <c r="H92" s="75">
        <f>SUM(J92:W92)+3</f>
        <v>321</v>
      </c>
      <c r="I92" s="76"/>
      <c r="J92" s="75">
        <v>145</v>
      </c>
      <c r="K92" s="76"/>
      <c r="L92" s="75">
        <v>20</v>
      </c>
      <c r="M92" s="76"/>
      <c r="N92" s="75">
        <v>48</v>
      </c>
      <c r="O92" s="83"/>
      <c r="P92" s="84">
        <v>10</v>
      </c>
      <c r="Q92" s="76"/>
      <c r="R92" s="75">
        <v>19</v>
      </c>
      <c r="S92" s="76"/>
      <c r="T92" s="75">
        <v>54</v>
      </c>
      <c r="U92" s="76"/>
      <c r="V92" s="75">
        <v>22</v>
      </c>
      <c r="W92" s="76"/>
      <c r="X92" s="75">
        <f>SUM(Z92:AM92)+1</f>
        <v>193</v>
      </c>
      <c r="Y92" s="76"/>
      <c r="Z92" s="75">
        <v>95</v>
      </c>
      <c r="AA92" s="76"/>
      <c r="AB92" s="75">
        <v>11</v>
      </c>
      <c r="AC92" s="76"/>
      <c r="AD92" s="75">
        <v>9</v>
      </c>
      <c r="AE92" s="83"/>
      <c r="AF92" s="75">
        <v>9</v>
      </c>
      <c r="AG92" s="83"/>
      <c r="AH92" s="75">
        <v>18</v>
      </c>
      <c r="AI92" s="76"/>
      <c r="AJ92" s="75">
        <v>47</v>
      </c>
      <c r="AK92" s="76"/>
      <c r="AL92" s="75">
        <v>3</v>
      </c>
      <c r="AM92" s="76"/>
      <c r="AN92" s="75">
        <f>SUM(AP92:BC92)+2</f>
        <v>128</v>
      </c>
      <c r="AO92" s="77"/>
      <c r="AP92" s="75">
        <v>50</v>
      </c>
      <c r="AQ92" s="76"/>
      <c r="AR92" s="75">
        <v>9</v>
      </c>
      <c r="AS92" s="76"/>
      <c r="AT92" s="75">
        <v>39</v>
      </c>
      <c r="AU92" s="83"/>
      <c r="AV92" s="75">
        <v>1</v>
      </c>
      <c r="AW92" s="83"/>
      <c r="AX92" s="75">
        <v>1</v>
      </c>
      <c r="AY92" s="83"/>
      <c r="AZ92" s="75">
        <v>7</v>
      </c>
      <c r="BA92" s="83"/>
      <c r="BB92" s="75">
        <v>19</v>
      </c>
      <c r="BC92" s="84"/>
      <c r="BD92" s="16"/>
      <c r="BE92" s="19">
        <f>H92/H78*100</f>
        <v>2.2756273925988943</v>
      </c>
    </row>
    <row r="93" spans="2:57" s="13" customFormat="1" ht="14.25" customHeight="1">
      <c r="B93" s="78" t="s">
        <v>35</v>
      </c>
      <c r="C93" s="78"/>
      <c r="D93" s="78"/>
      <c r="E93" s="15"/>
      <c r="F93" s="79">
        <v>4</v>
      </c>
      <c r="G93" s="80"/>
      <c r="H93" s="75">
        <f>SUM(J93:W93)+3</f>
        <v>559</v>
      </c>
      <c r="I93" s="76"/>
      <c r="J93" s="75">
        <v>106</v>
      </c>
      <c r="K93" s="76"/>
      <c r="L93" s="75">
        <v>2</v>
      </c>
      <c r="M93" s="76"/>
      <c r="N93" s="75">
        <v>324</v>
      </c>
      <c r="O93" s="83"/>
      <c r="P93" s="84">
        <v>16</v>
      </c>
      <c r="Q93" s="76"/>
      <c r="R93" s="75">
        <v>27</v>
      </c>
      <c r="S93" s="76"/>
      <c r="T93" s="75">
        <v>47</v>
      </c>
      <c r="U93" s="76"/>
      <c r="V93" s="75">
        <v>34</v>
      </c>
      <c r="W93" s="76"/>
      <c r="X93" s="75">
        <f>SUM(Z93:AM93)</f>
        <v>169</v>
      </c>
      <c r="Y93" s="76"/>
      <c r="Z93" s="75">
        <v>60</v>
      </c>
      <c r="AA93" s="76"/>
      <c r="AB93" s="75" t="s">
        <v>30</v>
      </c>
      <c r="AC93" s="76"/>
      <c r="AD93" s="75">
        <v>52</v>
      </c>
      <c r="AE93" s="83"/>
      <c r="AF93" s="75">
        <v>9</v>
      </c>
      <c r="AG93" s="83"/>
      <c r="AH93" s="75">
        <v>20</v>
      </c>
      <c r="AI93" s="76"/>
      <c r="AJ93" s="75">
        <v>23</v>
      </c>
      <c r="AK93" s="76"/>
      <c r="AL93" s="75">
        <v>5</v>
      </c>
      <c r="AM93" s="76"/>
      <c r="AN93" s="75">
        <f>SUM(AP93:BC93)+3</f>
        <v>390</v>
      </c>
      <c r="AO93" s="77"/>
      <c r="AP93" s="75">
        <v>46</v>
      </c>
      <c r="AQ93" s="76"/>
      <c r="AR93" s="75">
        <v>2</v>
      </c>
      <c r="AS93" s="76"/>
      <c r="AT93" s="75">
        <v>272</v>
      </c>
      <c r="AU93" s="83"/>
      <c r="AV93" s="75">
        <v>7</v>
      </c>
      <c r="AW93" s="83"/>
      <c r="AX93" s="75">
        <v>7</v>
      </c>
      <c r="AY93" s="83"/>
      <c r="AZ93" s="75">
        <v>24</v>
      </c>
      <c r="BA93" s="83"/>
      <c r="BB93" s="75">
        <v>29</v>
      </c>
      <c r="BC93" s="84"/>
      <c r="BD93" s="11"/>
      <c r="BE93" s="19">
        <f>H93/H78*100</f>
        <v>3.9628526867999434</v>
      </c>
    </row>
    <row r="94" spans="2:57" s="13" customFormat="1" ht="14.25" customHeight="1">
      <c r="B94" s="78" t="s">
        <v>36</v>
      </c>
      <c r="C94" s="78"/>
      <c r="D94" s="78"/>
      <c r="E94" s="15"/>
      <c r="F94" s="79">
        <v>3.4</v>
      </c>
      <c r="G94" s="80"/>
      <c r="H94" s="75">
        <f>SUM(J94:W94)+1</f>
        <v>480</v>
      </c>
      <c r="I94" s="76"/>
      <c r="J94" s="75">
        <v>146</v>
      </c>
      <c r="K94" s="76"/>
      <c r="L94" s="75">
        <v>2</v>
      </c>
      <c r="M94" s="76"/>
      <c r="N94" s="75">
        <v>200</v>
      </c>
      <c r="O94" s="83"/>
      <c r="P94" s="84">
        <v>17</v>
      </c>
      <c r="Q94" s="76"/>
      <c r="R94" s="75">
        <v>21</v>
      </c>
      <c r="S94" s="76"/>
      <c r="T94" s="75">
        <v>75</v>
      </c>
      <c r="U94" s="76"/>
      <c r="V94" s="75">
        <v>18</v>
      </c>
      <c r="W94" s="76"/>
      <c r="X94" s="75">
        <f>SUM(Z94:AM94)</f>
        <v>160</v>
      </c>
      <c r="Y94" s="76"/>
      <c r="Z94" s="75">
        <v>64</v>
      </c>
      <c r="AA94" s="76"/>
      <c r="AB94" s="75">
        <v>1</v>
      </c>
      <c r="AC94" s="76"/>
      <c r="AD94" s="75">
        <v>43</v>
      </c>
      <c r="AE94" s="83"/>
      <c r="AF94" s="75">
        <v>12</v>
      </c>
      <c r="AG94" s="83"/>
      <c r="AH94" s="75">
        <v>11</v>
      </c>
      <c r="AI94" s="76"/>
      <c r="AJ94" s="75">
        <v>25</v>
      </c>
      <c r="AK94" s="76"/>
      <c r="AL94" s="75">
        <v>4</v>
      </c>
      <c r="AM94" s="76"/>
      <c r="AN94" s="75">
        <f>SUM(AP94:BC94)+1</f>
        <v>320</v>
      </c>
      <c r="AO94" s="77"/>
      <c r="AP94" s="75">
        <v>82</v>
      </c>
      <c r="AQ94" s="76"/>
      <c r="AR94" s="75">
        <v>1</v>
      </c>
      <c r="AS94" s="76"/>
      <c r="AT94" s="75">
        <v>157</v>
      </c>
      <c r="AU94" s="83"/>
      <c r="AV94" s="75">
        <v>5</v>
      </c>
      <c r="AW94" s="83"/>
      <c r="AX94" s="75">
        <v>10</v>
      </c>
      <c r="AY94" s="83"/>
      <c r="AZ94" s="75">
        <v>50</v>
      </c>
      <c r="BA94" s="83"/>
      <c r="BB94" s="75">
        <v>14</v>
      </c>
      <c r="BC94" s="84"/>
      <c r="BD94" s="11"/>
      <c r="BE94" s="19">
        <f>H94/H78*100</f>
        <v>3.4028073160357297</v>
      </c>
    </row>
    <row r="95" spans="2:57" s="14" customFormat="1" ht="14.25" customHeight="1">
      <c r="B95" s="78" t="s">
        <v>26</v>
      </c>
      <c r="C95" s="78"/>
      <c r="D95" s="78"/>
      <c r="E95" s="15"/>
      <c r="F95" s="79">
        <v>3.5</v>
      </c>
      <c r="G95" s="80"/>
      <c r="H95" s="75">
        <f>SUM(J95:W95)+2</f>
        <v>494</v>
      </c>
      <c r="I95" s="76"/>
      <c r="J95" s="75">
        <v>314</v>
      </c>
      <c r="K95" s="76"/>
      <c r="L95" s="75" t="s">
        <v>30</v>
      </c>
      <c r="M95" s="76"/>
      <c r="N95" s="75">
        <v>130</v>
      </c>
      <c r="O95" s="83"/>
      <c r="P95" s="84">
        <v>5</v>
      </c>
      <c r="Q95" s="76"/>
      <c r="R95" s="75">
        <v>9</v>
      </c>
      <c r="S95" s="76"/>
      <c r="T95" s="75">
        <v>27</v>
      </c>
      <c r="U95" s="76"/>
      <c r="V95" s="75">
        <v>7</v>
      </c>
      <c r="W95" s="76"/>
      <c r="X95" s="75">
        <f>SUM(Z95:AM95)+1</f>
        <v>201</v>
      </c>
      <c r="Y95" s="76"/>
      <c r="Z95" s="75">
        <v>146</v>
      </c>
      <c r="AA95" s="76"/>
      <c r="AB95" s="75" t="s">
        <v>30</v>
      </c>
      <c r="AC95" s="76"/>
      <c r="AD95" s="75">
        <v>34</v>
      </c>
      <c r="AE95" s="83"/>
      <c r="AF95" s="75">
        <v>3</v>
      </c>
      <c r="AG95" s="83"/>
      <c r="AH95" s="75">
        <v>6</v>
      </c>
      <c r="AI95" s="76"/>
      <c r="AJ95" s="75">
        <v>8</v>
      </c>
      <c r="AK95" s="76"/>
      <c r="AL95" s="96">
        <v>3</v>
      </c>
      <c r="AM95" s="97"/>
      <c r="AN95" s="75">
        <f>SUM(AP95:BC95)+1</f>
        <v>293</v>
      </c>
      <c r="AO95" s="77"/>
      <c r="AP95" s="75">
        <v>168</v>
      </c>
      <c r="AQ95" s="76"/>
      <c r="AR95" s="75" t="s">
        <v>30</v>
      </c>
      <c r="AS95" s="76"/>
      <c r="AT95" s="75">
        <v>96</v>
      </c>
      <c r="AU95" s="83"/>
      <c r="AV95" s="75">
        <v>2</v>
      </c>
      <c r="AW95" s="83"/>
      <c r="AX95" s="75">
        <v>3</v>
      </c>
      <c r="AY95" s="83"/>
      <c r="AZ95" s="75">
        <v>19</v>
      </c>
      <c r="BA95" s="83"/>
      <c r="BB95" s="75">
        <v>4</v>
      </c>
      <c r="BC95" s="84"/>
      <c r="BD95" s="16"/>
      <c r="BE95" s="19">
        <f>H95/H78*100</f>
        <v>3.5020558627534384</v>
      </c>
    </row>
    <row r="96" spans="2:57" s="14" customFormat="1" ht="14.25" customHeight="1">
      <c r="B96" s="78" t="s">
        <v>25</v>
      </c>
      <c r="C96" s="78"/>
      <c r="D96" s="78"/>
      <c r="E96" s="15"/>
      <c r="F96" s="79">
        <v>11.6</v>
      </c>
      <c r="G96" s="80"/>
      <c r="H96" s="75">
        <f>SUM(J96:W96)+8</f>
        <v>1632</v>
      </c>
      <c r="I96" s="76"/>
      <c r="J96" s="75">
        <v>1006</v>
      </c>
      <c r="K96" s="76"/>
      <c r="L96" s="75">
        <v>17</v>
      </c>
      <c r="M96" s="76"/>
      <c r="N96" s="75">
        <v>510</v>
      </c>
      <c r="O96" s="83"/>
      <c r="P96" s="84">
        <v>21</v>
      </c>
      <c r="Q96" s="76"/>
      <c r="R96" s="75">
        <v>30</v>
      </c>
      <c r="S96" s="76"/>
      <c r="T96" s="75">
        <v>23</v>
      </c>
      <c r="U96" s="76"/>
      <c r="V96" s="75">
        <v>17</v>
      </c>
      <c r="W96" s="76"/>
      <c r="X96" s="75">
        <f>SUM(Z96:AM96)+2</f>
        <v>350</v>
      </c>
      <c r="Y96" s="76"/>
      <c r="Z96" s="75">
        <v>232</v>
      </c>
      <c r="AA96" s="76"/>
      <c r="AB96" s="75">
        <v>3</v>
      </c>
      <c r="AC96" s="76"/>
      <c r="AD96" s="75">
        <v>61</v>
      </c>
      <c r="AE96" s="83"/>
      <c r="AF96" s="75">
        <v>13</v>
      </c>
      <c r="AG96" s="83"/>
      <c r="AH96" s="75">
        <v>24</v>
      </c>
      <c r="AI96" s="76"/>
      <c r="AJ96" s="75">
        <v>14</v>
      </c>
      <c r="AK96" s="76"/>
      <c r="AL96" s="75">
        <v>1</v>
      </c>
      <c r="AM96" s="76"/>
      <c r="AN96" s="75">
        <f>SUM(AP96:BC96)+6</f>
        <v>1282</v>
      </c>
      <c r="AO96" s="77"/>
      <c r="AP96" s="75">
        <v>774</v>
      </c>
      <c r="AQ96" s="76"/>
      <c r="AR96" s="75">
        <v>14</v>
      </c>
      <c r="AS96" s="76"/>
      <c r="AT96" s="75">
        <v>449</v>
      </c>
      <c r="AU96" s="83"/>
      <c r="AV96" s="75">
        <v>8</v>
      </c>
      <c r="AW96" s="83"/>
      <c r="AX96" s="75">
        <v>6</v>
      </c>
      <c r="AY96" s="83"/>
      <c r="AZ96" s="75">
        <v>9</v>
      </c>
      <c r="BA96" s="83"/>
      <c r="BB96" s="75">
        <v>16</v>
      </c>
      <c r="BC96" s="84"/>
      <c r="BD96" s="16"/>
      <c r="BE96" s="19">
        <f>H96/H78*100</f>
        <v>11.56954487452148</v>
      </c>
    </row>
    <row r="97" spans="2:57" s="14" customFormat="1" ht="14.25" customHeight="1">
      <c r="B97" s="78" t="s">
        <v>27</v>
      </c>
      <c r="C97" s="78"/>
      <c r="D97" s="78"/>
      <c r="E97" s="15"/>
      <c r="F97" s="79">
        <v>0.6</v>
      </c>
      <c r="G97" s="80"/>
      <c r="H97" s="75">
        <f>SUM(J97:W97)+1</f>
        <v>82</v>
      </c>
      <c r="I97" s="76"/>
      <c r="J97" s="75">
        <v>53</v>
      </c>
      <c r="K97" s="76"/>
      <c r="L97" s="75">
        <v>2</v>
      </c>
      <c r="M97" s="76"/>
      <c r="N97" s="75">
        <v>22</v>
      </c>
      <c r="O97" s="83"/>
      <c r="P97" s="84">
        <v>2</v>
      </c>
      <c r="Q97" s="76"/>
      <c r="R97" s="75">
        <v>1</v>
      </c>
      <c r="S97" s="76"/>
      <c r="T97" s="75" t="s">
        <v>30</v>
      </c>
      <c r="U97" s="76"/>
      <c r="V97" s="75">
        <v>1</v>
      </c>
      <c r="W97" s="76"/>
      <c r="X97" s="75">
        <f>SUM(Z97:AM97)</f>
        <v>50</v>
      </c>
      <c r="Y97" s="76"/>
      <c r="Z97" s="75">
        <v>36</v>
      </c>
      <c r="AA97" s="76"/>
      <c r="AB97" s="75">
        <v>1</v>
      </c>
      <c r="AC97" s="76"/>
      <c r="AD97" s="75">
        <v>10</v>
      </c>
      <c r="AE97" s="83"/>
      <c r="AF97" s="75">
        <v>2</v>
      </c>
      <c r="AG97" s="83"/>
      <c r="AH97" s="75">
        <v>1</v>
      </c>
      <c r="AI97" s="76"/>
      <c r="AJ97" s="75" t="s">
        <v>30</v>
      </c>
      <c r="AK97" s="76"/>
      <c r="AL97" s="96" t="s">
        <v>30</v>
      </c>
      <c r="AM97" s="97"/>
      <c r="AN97" s="75">
        <f>SUM(AP97:BC97)+1</f>
        <v>32</v>
      </c>
      <c r="AO97" s="77"/>
      <c r="AP97" s="75">
        <v>17</v>
      </c>
      <c r="AQ97" s="76"/>
      <c r="AR97" s="75">
        <v>1</v>
      </c>
      <c r="AS97" s="76"/>
      <c r="AT97" s="75">
        <v>12</v>
      </c>
      <c r="AU97" s="83"/>
      <c r="AV97" s="96" t="s">
        <v>30</v>
      </c>
      <c r="AW97" s="98"/>
      <c r="AX97" s="96" t="s">
        <v>30</v>
      </c>
      <c r="AY97" s="98"/>
      <c r="AZ97" s="96" t="s">
        <v>30</v>
      </c>
      <c r="BA97" s="98"/>
      <c r="BB97" s="96">
        <v>1</v>
      </c>
      <c r="BC97" s="137"/>
      <c r="BD97" s="16"/>
      <c r="BE97" s="19">
        <f>H97/H78*100</f>
        <v>0.5813129164894371</v>
      </c>
    </row>
    <row r="98" spans="2:57" s="14" customFormat="1" ht="14.25" customHeight="1">
      <c r="B98" s="90" t="s">
        <v>38</v>
      </c>
      <c r="C98" s="90"/>
      <c r="D98" s="90"/>
      <c r="E98" s="26"/>
      <c r="F98" s="79">
        <v>4.7</v>
      </c>
      <c r="G98" s="80"/>
      <c r="H98" s="75">
        <f>SUM(J98:W98)</f>
        <v>670</v>
      </c>
      <c r="I98" s="76"/>
      <c r="J98" s="75">
        <v>321</v>
      </c>
      <c r="K98" s="76"/>
      <c r="L98" s="75">
        <v>28</v>
      </c>
      <c r="M98" s="76"/>
      <c r="N98" s="75">
        <v>183</v>
      </c>
      <c r="O98" s="83"/>
      <c r="P98" s="84">
        <v>37</v>
      </c>
      <c r="Q98" s="76"/>
      <c r="R98" s="75">
        <v>16</v>
      </c>
      <c r="S98" s="76"/>
      <c r="T98" s="75">
        <v>61</v>
      </c>
      <c r="U98" s="76"/>
      <c r="V98" s="75">
        <v>24</v>
      </c>
      <c r="W98" s="76"/>
      <c r="X98" s="75">
        <f>SUM(Z98:AM98)</f>
        <v>420</v>
      </c>
      <c r="Y98" s="76"/>
      <c r="Z98" s="75">
        <v>248</v>
      </c>
      <c r="AA98" s="76"/>
      <c r="AB98" s="75">
        <v>8</v>
      </c>
      <c r="AC98" s="76"/>
      <c r="AD98" s="75">
        <v>67</v>
      </c>
      <c r="AE98" s="83"/>
      <c r="AF98" s="75">
        <v>31</v>
      </c>
      <c r="AG98" s="83"/>
      <c r="AH98" s="75">
        <v>16</v>
      </c>
      <c r="AI98" s="76"/>
      <c r="AJ98" s="75">
        <v>45</v>
      </c>
      <c r="AK98" s="76"/>
      <c r="AL98" s="75">
        <v>5</v>
      </c>
      <c r="AM98" s="76"/>
      <c r="AN98" s="75">
        <f>SUM(AP98:BC98)</f>
        <v>250</v>
      </c>
      <c r="AO98" s="77"/>
      <c r="AP98" s="75">
        <v>73</v>
      </c>
      <c r="AQ98" s="76"/>
      <c r="AR98" s="75">
        <v>20</v>
      </c>
      <c r="AS98" s="76"/>
      <c r="AT98" s="75">
        <v>116</v>
      </c>
      <c r="AU98" s="83"/>
      <c r="AV98" s="75">
        <v>6</v>
      </c>
      <c r="AW98" s="83"/>
      <c r="AX98" s="96" t="s">
        <v>30</v>
      </c>
      <c r="AY98" s="98"/>
      <c r="AZ98" s="75">
        <v>16</v>
      </c>
      <c r="BA98" s="83"/>
      <c r="BB98" s="75">
        <v>19</v>
      </c>
      <c r="BC98" s="84"/>
      <c r="BD98" s="16"/>
      <c r="BE98" s="19">
        <f>H98/H78*100</f>
        <v>4.749751878633206</v>
      </c>
    </row>
    <row r="99" spans="2:57" s="14" customFormat="1" ht="14.25" customHeight="1">
      <c r="B99" s="89" t="s">
        <v>37</v>
      </c>
      <c r="C99" s="89"/>
      <c r="D99" s="89"/>
      <c r="E99" s="39"/>
      <c r="F99" s="79">
        <v>1.8</v>
      </c>
      <c r="G99" s="80"/>
      <c r="H99" s="75">
        <f>SUM(J99:W99)</f>
        <v>250</v>
      </c>
      <c r="I99" s="76"/>
      <c r="J99" s="75">
        <v>211</v>
      </c>
      <c r="K99" s="76"/>
      <c r="L99" s="75">
        <v>1</v>
      </c>
      <c r="M99" s="76"/>
      <c r="N99" s="75">
        <v>38</v>
      </c>
      <c r="O99" s="83"/>
      <c r="P99" s="75" t="s">
        <v>30</v>
      </c>
      <c r="Q99" s="76"/>
      <c r="R99" s="75" t="s">
        <v>30</v>
      </c>
      <c r="S99" s="76"/>
      <c r="T99" s="75" t="s">
        <v>30</v>
      </c>
      <c r="U99" s="76"/>
      <c r="V99" s="75" t="s">
        <v>30</v>
      </c>
      <c r="W99" s="76"/>
      <c r="X99" s="75">
        <f>SUM(Z99:AM99)</f>
        <v>172</v>
      </c>
      <c r="Y99" s="76"/>
      <c r="Z99" s="75">
        <v>165</v>
      </c>
      <c r="AA99" s="76"/>
      <c r="AB99" s="75" t="s">
        <v>30</v>
      </c>
      <c r="AC99" s="76"/>
      <c r="AD99" s="75">
        <v>7</v>
      </c>
      <c r="AE99" s="83"/>
      <c r="AF99" s="75" t="s">
        <v>30</v>
      </c>
      <c r="AG99" s="76"/>
      <c r="AH99" s="75" t="s">
        <v>30</v>
      </c>
      <c r="AI99" s="76"/>
      <c r="AJ99" s="75" t="s">
        <v>30</v>
      </c>
      <c r="AK99" s="76"/>
      <c r="AL99" s="75" t="s">
        <v>30</v>
      </c>
      <c r="AM99" s="76"/>
      <c r="AN99" s="75">
        <f>SUM(AP99:BC99)</f>
        <v>78</v>
      </c>
      <c r="AO99" s="77"/>
      <c r="AP99" s="75">
        <v>46</v>
      </c>
      <c r="AQ99" s="76"/>
      <c r="AR99" s="75">
        <v>1</v>
      </c>
      <c r="AS99" s="76"/>
      <c r="AT99" s="75">
        <v>31</v>
      </c>
      <c r="AU99" s="83"/>
      <c r="AV99" s="96" t="s">
        <v>30</v>
      </c>
      <c r="AW99" s="98"/>
      <c r="AX99" s="96" t="s">
        <v>30</v>
      </c>
      <c r="AY99" s="98"/>
      <c r="AZ99" s="96" t="s">
        <v>30</v>
      </c>
      <c r="BA99" s="98"/>
      <c r="BB99" s="96" t="s">
        <v>30</v>
      </c>
      <c r="BC99" s="137"/>
      <c r="BD99" s="16"/>
      <c r="BE99" s="20">
        <f>H99/H78*100</f>
        <v>1.7722954771019424</v>
      </c>
    </row>
    <row r="100" spans="2:57" s="14" customFormat="1" ht="14.25" customHeight="1">
      <c r="B100" s="78" t="s">
        <v>3</v>
      </c>
      <c r="C100" s="78"/>
      <c r="D100" s="78"/>
      <c r="E100" s="15"/>
      <c r="F100" s="79">
        <v>1.6</v>
      </c>
      <c r="G100" s="80"/>
      <c r="H100" s="75">
        <f>SUM(J100:W100)+90</f>
        <v>220</v>
      </c>
      <c r="I100" s="76"/>
      <c r="J100" s="75">
        <v>43</v>
      </c>
      <c r="K100" s="76"/>
      <c r="L100" s="75">
        <v>30</v>
      </c>
      <c r="M100" s="76"/>
      <c r="N100" s="75">
        <v>34</v>
      </c>
      <c r="O100" s="83"/>
      <c r="P100" s="84">
        <v>2</v>
      </c>
      <c r="Q100" s="76"/>
      <c r="R100" s="75">
        <v>3</v>
      </c>
      <c r="S100" s="76"/>
      <c r="T100" s="75">
        <v>11</v>
      </c>
      <c r="U100" s="76"/>
      <c r="V100" s="75">
        <v>7</v>
      </c>
      <c r="W100" s="76"/>
      <c r="X100" s="75">
        <f>SUM(Z100:AM100)+56</f>
        <v>130</v>
      </c>
      <c r="Y100" s="76"/>
      <c r="Z100" s="75">
        <v>27</v>
      </c>
      <c r="AA100" s="76"/>
      <c r="AB100" s="75">
        <v>18</v>
      </c>
      <c r="AC100" s="76"/>
      <c r="AD100" s="75">
        <v>15</v>
      </c>
      <c r="AE100" s="83"/>
      <c r="AF100" s="75">
        <v>2</v>
      </c>
      <c r="AG100" s="83"/>
      <c r="AH100" s="75">
        <v>3</v>
      </c>
      <c r="AI100" s="76"/>
      <c r="AJ100" s="75">
        <v>7</v>
      </c>
      <c r="AK100" s="76"/>
      <c r="AL100" s="96">
        <v>2</v>
      </c>
      <c r="AM100" s="97"/>
      <c r="AN100" s="75">
        <f>SUM(AP100:BC100)+34</f>
        <v>90</v>
      </c>
      <c r="AO100" s="77"/>
      <c r="AP100" s="75">
        <v>16</v>
      </c>
      <c r="AQ100" s="76"/>
      <c r="AR100" s="75">
        <v>12</v>
      </c>
      <c r="AS100" s="76"/>
      <c r="AT100" s="75">
        <v>19</v>
      </c>
      <c r="AU100" s="83"/>
      <c r="AV100" s="75" t="s">
        <v>30</v>
      </c>
      <c r="AW100" s="83"/>
      <c r="AX100" s="75" t="s">
        <v>30</v>
      </c>
      <c r="AY100" s="83"/>
      <c r="AZ100" s="75">
        <v>4</v>
      </c>
      <c r="BA100" s="83"/>
      <c r="BB100" s="75">
        <v>5</v>
      </c>
      <c r="BC100" s="84"/>
      <c r="BE100" s="18">
        <f>H100/H78*100</f>
        <v>1.5596200198497092</v>
      </c>
    </row>
    <row r="101" spans="2:57" s="14" customFormat="1" ht="14.25" customHeight="1">
      <c r="B101" s="15"/>
      <c r="C101" s="15"/>
      <c r="D101" s="15"/>
      <c r="E101" s="15"/>
      <c r="F101" s="29"/>
      <c r="G101" s="68"/>
      <c r="H101" s="4"/>
      <c r="I101" s="30"/>
      <c r="J101" s="4"/>
      <c r="K101" s="30"/>
      <c r="L101" s="4"/>
      <c r="M101" s="30"/>
      <c r="N101" s="32"/>
      <c r="O101" s="30"/>
      <c r="P101" s="10"/>
      <c r="Q101" s="30"/>
      <c r="R101" s="4"/>
      <c r="S101" s="30"/>
      <c r="T101" s="4"/>
      <c r="U101" s="30"/>
      <c r="V101" s="4"/>
      <c r="W101" s="30"/>
      <c r="X101" s="4"/>
      <c r="Y101" s="30"/>
      <c r="Z101" s="4"/>
      <c r="AA101" s="30"/>
      <c r="AB101" s="4"/>
      <c r="AC101" s="30"/>
      <c r="AD101" s="32"/>
      <c r="AE101" s="30"/>
      <c r="AF101" s="4"/>
      <c r="AG101" s="5"/>
      <c r="AH101" s="4"/>
      <c r="AI101" s="30"/>
      <c r="AJ101" s="4"/>
      <c r="AK101" s="30"/>
      <c r="AL101" s="6"/>
      <c r="AM101" s="71"/>
      <c r="AN101" s="4"/>
      <c r="AO101" s="32"/>
      <c r="AP101" s="4"/>
      <c r="AQ101" s="30"/>
      <c r="AR101" s="4"/>
      <c r="AS101" s="30"/>
      <c r="AT101" s="36"/>
      <c r="AU101" s="35"/>
      <c r="AV101" s="4"/>
      <c r="AW101" s="5"/>
      <c r="AX101" s="4"/>
      <c r="AY101" s="5"/>
      <c r="AZ101" s="4"/>
      <c r="BA101" s="5"/>
      <c r="BB101" s="4"/>
      <c r="BC101" s="10"/>
      <c r="BE101" s="18"/>
    </row>
    <row r="102" spans="1:57" s="14" customFormat="1" ht="14.25" customHeight="1">
      <c r="A102" s="14" t="s">
        <v>4</v>
      </c>
      <c r="D102" s="16"/>
      <c r="E102" s="16"/>
      <c r="F102" s="29"/>
      <c r="G102" s="68"/>
      <c r="H102" s="34"/>
      <c r="I102" s="35"/>
      <c r="J102" s="36"/>
      <c r="K102" s="36"/>
      <c r="L102" s="34"/>
      <c r="M102" s="35"/>
      <c r="N102" s="36"/>
      <c r="O102" s="35"/>
      <c r="P102" s="36"/>
      <c r="Q102" s="36"/>
      <c r="R102" s="34"/>
      <c r="S102" s="35"/>
      <c r="T102" s="34"/>
      <c r="U102" s="35"/>
      <c r="V102" s="34"/>
      <c r="W102" s="35"/>
      <c r="X102" s="34"/>
      <c r="Y102" s="35"/>
      <c r="Z102" s="34"/>
      <c r="AA102" s="35"/>
      <c r="AB102" s="34"/>
      <c r="AC102" s="35"/>
      <c r="AD102" s="36"/>
      <c r="AE102" s="35"/>
      <c r="AF102" s="37"/>
      <c r="AG102" s="37"/>
      <c r="AH102" s="34"/>
      <c r="AI102" s="35"/>
      <c r="AJ102" s="37"/>
      <c r="AK102" s="37"/>
      <c r="AL102" s="34"/>
      <c r="AM102" s="35"/>
      <c r="AN102" s="37"/>
      <c r="AO102" s="37"/>
      <c r="AP102" s="34"/>
      <c r="AQ102" s="35"/>
      <c r="AR102" s="34"/>
      <c r="AS102" s="35"/>
      <c r="AT102" s="36"/>
      <c r="AU102" s="35"/>
      <c r="AV102" s="34"/>
      <c r="AW102" s="35"/>
      <c r="AX102" s="34"/>
      <c r="AY102" s="35"/>
      <c r="AZ102" s="34"/>
      <c r="BA102" s="35"/>
      <c r="BB102" s="37"/>
      <c r="BC102" s="37"/>
      <c r="BD102" s="18">
        <f>1.9+41.2+53.2</f>
        <v>96.30000000000001</v>
      </c>
      <c r="BE102" s="18">
        <f>H103+H105+H107</f>
        <v>13886</v>
      </c>
    </row>
    <row r="103" spans="2:59" s="14" customFormat="1" ht="14.25" customHeight="1">
      <c r="B103" s="78" t="s">
        <v>6</v>
      </c>
      <c r="C103" s="78"/>
      <c r="D103" s="78"/>
      <c r="E103" s="15"/>
      <c r="F103" s="79">
        <v>3.1</v>
      </c>
      <c r="G103" s="80"/>
      <c r="H103" s="75">
        <f>SUM(J103:W103)</f>
        <v>440</v>
      </c>
      <c r="I103" s="76"/>
      <c r="J103" s="75">
        <f>SUM(J80:K82)</f>
        <v>78</v>
      </c>
      <c r="K103" s="76"/>
      <c r="L103" s="75">
        <f>SUM(L80:M82)</f>
        <v>2</v>
      </c>
      <c r="M103" s="76"/>
      <c r="N103" s="75">
        <f>SUM(N80:O82)</f>
        <v>56</v>
      </c>
      <c r="O103" s="76"/>
      <c r="P103" s="75">
        <f>SUM(P80:Q82)</f>
        <v>16</v>
      </c>
      <c r="Q103" s="76"/>
      <c r="R103" s="75">
        <f>SUM(R80:S82)</f>
        <v>35</v>
      </c>
      <c r="S103" s="76"/>
      <c r="T103" s="75">
        <f>SUM(T80:U82)</f>
        <v>127</v>
      </c>
      <c r="U103" s="76"/>
      <c r="V103" s="75">
        <f>SUM(V80:W82)</f>
        <v>126</v>
      </c>
      <c r="W103" s="76"/>
      <c r="X103" s="75">
        <f>SUM(X80:Y82)</f>
        <v>260</v>
      </c>
      <c r="Y103" s="76"/>
      <c r="Z103" s="75">
        <f>SUM(Z80:AA82)</f>
        <v>61</v>
      </c>
      <c r="AA103" s="76"/>
      <c r="AB103" s="75">
        <f>SUM(AB80:AC82)</f>
        <v>1</v>
      </c>
      <c r="AC103" s="76"/>
      <c r="AD103" s="75">
        <f>SUM(AD80:AE82)</f>
        <v>21</v>
      </c>
      <c r="AE103" s="76"/>
      <c r="AF103" s="75">
        <f>SUM(AF80:AG82)</f>
        <v>11</v>
      </c>
      <c r="AG103" s="76"/>
      <c r="AH103" s="75">
        <f>SUM(AH80:AI82)</f>
        <v>33</v>
      </c>
      <c r="AI103" s="76"/>
      <c r="AJ103" s="75">
        <f>SUM(AJ80:AK82)</f>
        <v>112</v>
      </c>
      <c r="AK103" s="76"/>
      <c r="AL103" s="75">
        <f>SUM(AL80:AM82)</f>
        <v>21</v>
      </c>
      <c r="AM103" s="76"/>
      <c r="AN103" s="75">
        <f>SUM(AN80:AO82)</f>
        <v>180</v>
      </c>
      <c r="AO103" s="76"/>
      <c r="AP103" s="75">
        <f>SUM(AP80:AQ82)</f>
        <v>17</v>
      </c>
      <c r="AQ103" s="76"/>
      <c r="AR103" s="81">
        <f>SUM(AR80:AS82)</f>
        <v>1</v>
      </c>
      <c r="AS103" s="82"/>
      <c r="AT103" s="75">
        <f>SUM(AT80:AU82)</f>
        <v>35</v>
      </c>
      <c r="AU103" s="76"/>
      <c r="AV103" s="75">
        <f>SUM(AV80:AW82)</f>
        <v>5</v>
      </c>
      <c r="AW103" s="76"/>
      <c r="AX103" s="81">
        <f>SUM(AX80:AY82)</f>
        <v>2</v>
      </c>
      <c r="AY103" s="82"/>
      <c r="AZ103" s="75">
        <f>SUM(AZ80:BA82)</f>
        <v>15</v>
      </c>
      <c r="BA103" s="76"/>
      <c r="BB103" s="75">
        <f>SUM(BB80:BC82)</f>
        <v>105</v>
      </c>
      <c r="BC103" s="77"/>
      <c r="BD103" s="16"/>
      <c r="BE103" s="18">
        <f>SUM(F80:G82)</f>
        <v>3.1</v>
      </c>
      <c r="BF103" s="16"/>
      <c r="BG103" s="28">
        <f>SUM(BE80:BE82)</f>
        <v>3.1192400396994184</v>
      </c>
    </row>
    <row r="104" spans="2:58" s="22" customFormat="1" ht="6" customHeight="1">
      <c r="B104" s="15"/>
      <c r="D104" s="23"/>
      <c r="E104" s="23"/>
      <c r="F104" s="29"/>
      <c r="G104" s="68"/>
      <c r="H104" s="4"/>
      <c r="I104" s="30"/>
      <c r="J104" s="4"/>
      <c r="K104" s="30"/>
      <c r="L104" s="4"/>
      <c r="M104" s="30"/>
      <c r="N104" s="32"/>
      <c r="O104" s="30"/>
      <c r="P104" s="10"/>
      <c r="Q104" s="30"/>
      <c r="R104" s="4"/>
      <c r="S104" s="30"/>
      <c r="T104" s="4"/>
      <c r="U104" s="30"/>
      <c r="V104" s="4"/>
      <c r="W104" s="30"/>
      <c r="X104" s="4"/>
      <c r="Y104" s="30"/>
      <c r="Z104" s="4"/>
      <c r="AA104" s="30"/>
      <c r="AB104" s="4"/>
      <c r="AC104" s="30"/>
      <c r="AD104" s="32"/>
      <c r="AE104" s="30"/>
      <c r="AF104" s="4"/>
      <c r="AG104" s="30"/>
      <c r="AH104" s="4"/>
      <c r="AI104" s="30"/>
      <c r="AJ104" s="4"/>
      <c r="AK104" s="30"/>
      <c r="AL104" s="4"/>
      <c r="AM104" s="30"/>
      <c r="AN104" s="4"/>
      <c r="AO104" s="32"/>
      <c r="AP104" s="4"/>
      <c r="AQ104" s="30"/>
      <c r="AR104" s="4"/>
      <c r="AS104" s="30"/>
      <c r="AT104" s="32"/>
      <c r="AU104" s="30"/>
      <c r="AV104" s="4"/>
      <c r="AW104" s="5"/>
      <c r="AX104" s="4"/>
      <c r="AY104" s="5"/>
      <c r="AZ104" s="4"/>
      <c r="BA104" s="5"/>
      <c r="BB104" s="4"/>
      <c r="BC104" s="10"/>
      <c r="BD104" s="23"/>
      <c r="BE104" s="31"/>
      <c r="BF104" s="23"/>
    </row>
    <row r="105" spans="2:59" s="14" customFormat="1" ht="14.25" customHeight="1">
      <c r="B105" s="78" t="s">
        <v>5</v>
      </c>
      <c r="C105" s="78"/>
      <c r="D105" s="78"/>
      <c r="E105" s="15"/>
      <c r="F105" s="79">
        <v>41.7</v>
      </c>
      <c r="G105" s="80"/>
      <c r="H105" s="75">
        <f>SUM(J105:W105)+11+26</f>
        <v>5886</v>
      </c>
      <c r="I105" s="76"/>
      <c r="J105" s="75">
        <f>SUM(J83:K85)</f>
        <v>3798</v>
      </c>
      <c r="K105" s="76"/>
      <c r="L105" s="75">
        <f>SUM(L83:M85)</f>
        <v>479</v>
      </c>
      <c r="M105" s="76"/>
      <c r="N105" s="75">
        <f>SUM(N83:O85)</f>
        <v>778</v>
      </c>
      <c r="O105" s="76"/>
      <c r="P105" s="75">
        <f>SUM(P83:Q85)</f>
        <v>320</v>
      </c>
      <c r="Q105" s="76"/>
      <c r="R105" s="75">
        <f>SUM(R83:S85)</f>
        <v>96</v>
      </c>
      <c r="S105" s="76"/>
      <c r="T105" s="75">
        <f>SUM(T83:U85)</f>
        <v>256</v>
      </c>
      <c r="U105" s="76"/>
      <c r="V105" s="75">
        <f>SUM(V83:W85)</f>
        <v>122</v>
      </c>
      <c r="W105" s="76"/>
      <c r="X105" s="75">
        <f>SUM(X83:Y85)</f>
        <v>4124</v>
      </c>
      <c r="Y105" s="76"/>
      <c r="Z105" s="75">
        <f>SUM(Z83:AA85)</f>
        <v>3004</v>
      </c>
      <c r="AA105" s="76"/>
      <c r="AB105" s="75">
        <f>SUM(AB83:AC85)</f>
        <v>213</v>
      </c>
      <c r="AC105" s="76"/>
      <c r="AD105" s="75">
        <f>SUM(AD83:AE85)</f>
        <v>270</v>
      </c>
      <c r="AE105" s="76"/>
      <c r="AF105" s="75">
        <f>SUM(AF83:AG85)</f>
        <v>252</v>
      </c>
      <c r="AG105" s="76"/>
      <c r="AH105" s="75">
        <f>SUM(AH83:AI85)</f>
        <v>93</v>
      </c>
      <c r="AI105" s="76"/>
      <c r="AJ105" s="75">
        <f>SUM(AJ83:AK85)</f>
        <v>232</v>
      </c>
      <c r="AK105" s="76"/>
      <c r="AL105" s="75">
        <f>SUM(AL83:AM85)</f>
        <v>35</v>
      </c>
      <c r="AM105" s="76"/>
      <c r="AN105" s="75">
        <f>SUM(AN83:AO85)</f>
        <v>1762</v>
      </c>
      <c r="AO105" s="76"/>
      <c r="AP105" s="75">
        <f>SUM(AP83:AQ85)</f>
        <v>794</v>
      </c>
      <c r="AQ105" s="76"/>
      <c r="AR105" s="75">
        <f>SUM(AR83:AS85)</f>
        <v>266</v>
      </c>
      <c r="AS105" s="76"/>
      <c r="AT105" s="75">
        <f>SUM(AT83:AU85)</f>
        <v>508</v>
      </c>
      <c r="AU105" s="76"/>
      <c r="AV105" s="75">
        <f>SUM(AV83:AW85)</f>
        <v>68</v>
      </c>
      <c r="AW105" s="76"/>
      <c r="AX105" s="75">
        <f>SUM(AX83:AY85)</f>
        <v>3</v>
      </c>
      <c r="AY105" s="76"/>
      <c r="AZ105" s="75">
        <f>SUM(AZ83:BA85)</f>
        <v>24</v>
      </c>
      <c r="BA105" s="76"/>
      <c r="BB105" s="75">
        <f>SUM(BB83:BC85)</f>
        <v>87</v>
      </c>
      <c r="BC105" s="77"/>
      <c r="BD105" s="16"/>
      <c r="BE105" s="18">
        <f>SUM(F83:G85)</f>
        <v>41.8</v>
      </c>
      <c r="BF105" s="16"/>
      <c r="BG105" s="28">
        <f>SUM(BE83:BE85)</f>
        <v>41.726924712888135</v>
      </c>
    </row>
    <row r="106" spans="2:58" s="22" customFormat="1" ht="5.25" customHeight="1">
      <c r="B106" s="15"/>
      <c r="D106" s="23"/>
      <c r="E106" s="23"/>
      <c r="F106" s="29"/>
      <c r="G106" s="68"/>
      <c r="H106" s="4"/>
      <c r="I106" s="30"/>
      <c r="J106" s="4"/>
      <c r="K106" s="30"/>
      <c r="L106" s="4"/>
      <c r="M106" s="30"/>
      <c r="N106" s="32"/>
      <c r="O106" s="30"/>
      <c r="P106" s="10"/>
      <c r="Q106" s="30"/>
      <c r="R106" s="4"/>
      <c r="S106" s="30"/>
      <c r="T106" s="4"/>
      <c r="U106" s="30"/>
      <c r="V106" s="4"/>
      <c r="W106" s="30"/>
      <c r="X106" s="4"/>
      <c r="Y106" s="30"/>
      <c r="Z106" s="4"/>
      <c r="AA106" s="30"/>
      <c r="AB106" s="4"/>
      <c r="AC106" s="30"/>
      <c r="AD106" s="32"/>
      <c r="AE106" s="30"/>
      <c r="AF106" s="4"/>
      <c r="AG106" s="30"/>
      <c r="AH106" s="4"/>
      <c r="AI106" s="30"/>
      <c r="AJ106" s="4"/>
      <c r="AK106" s="30"/>
      <c r="AL106" s="4"/>
      <c r="AM106" s="30"/>
      <c r="AN106" s="4"/>
      <c r="AO106" s="32"/>
      <c r="AP106" s="4"/>
      <c r="AQ106" s="30"/>
      <c r="AR106" s="4"/>
      <c r="AS106" s="30"/>
      <c r="AT106" s="32"/>
      <c r="AU106" s="30"/>
      <c r="AV106" s="4"/>
      <c r="AW106" s="5"/>
      <c r="AX106" s="4"/>
      <c r="AY106" s="5"/>
      <c r="AZ106" s="4"/>
      <c r="BA106" s="5"/>
      <c r="BB106" s="4"/>
      <c r="BC106" s="10"/>
      <c r="BD106" s="23"/>
      <c r="BE106" s="31"/>
      <c r="BF106" s="23"/>
    </row>
    <row r="107" spans="2:59" s="14" customFormat="1" ht="14.25" customHeight="1">
      <c r="B107" s="78" t="s">
        <v>7</v>
      </c>
      <c r="C107" s="78"/>
      <c r="D107" s="78"/>
      <c r="E107" s="15"/>
      <c r="F107" s="79">
        <v>53.6</v>
      </c>
      <c r="G107" s="80"/>
      <c r="H107" s="75">
        <f>SUM(J107:W107)+4+12+1+3+3+1+2+8+1</f>
        <v>7560</v>
      </c>
      <c r="I107" s="76"/>
      <c r="J107" s="75">
        <f>SUM(J86:K99)</f>
        <v>3846</v>
      </c>
      <c r="K107" s="76"/>
      <c r="L107" s="75">
        <f>SUM(L86:M99)</f>
        <v>136</v>
      </c>
      <c r="M107" s="76"/>
      <c r="N107" s="75">
        <f>SUM(N86:O99)</f>
        <v>2510</v>
      </c>
      <c r="O107" s="76"/>
      <c r="P107" s="75">
        <f>SUM(P86:Q99)</f>
        <v>298</v>
      </c>
      <c r="Q107" s="76"/>
      <c r="R107" s="75">
        <f>SUM(R86:S99)</f>
        <v>166</v>
      </c>
      <c r="S107" s="76"/>
      <c r="T107" s="75">
        <f>SUM(T86:U99)</f>
        <v>396</v>
      </c>
      <c r="U107" s="76"/>
      <c r="V107" s="75">
        <f>SUM(V86:W99)</f>
        <v>173</v>
      </c>
      <c r="W107" s="76"/>
      <c r="X107" s="75">
        <f>SUM(X86:Y99)</f>
        <v>3368</v>
      </c>
      <c r="Y107" s="76"/>
      <c r="Z107" s="75">
        <f>SUM(Z86:AA99)</f>
        <v>2195</v>
      </c>
      <c r="AA107" s="76"/>
      <c r="AB107" s="75">
        <f>SUM(AB86:AC99)</f>
        <v>48</v>
      </c>
      <c r="AC107" s="76"/>
      <c r="AD107" s="75">
        <f>SUM(AD86:AE99)</f>
        <v>506</v>
      </c>
      <c r="AE107" s="76"/>
      <c r="AF107" s="75">
        <f>SUM(AF86:AG99)</f>
        <v>206</v>
      </c>
      <c r="AG107" s="76"/>
      <c r="AH107" s="75">
        <f>SUM(AH86:AI99)</f>
        <v>130</v>
      </c>
      <c r="AI107" s="76"/>
      <c r="AJ107" s="75">
        <f>SUM(AJ86:AK99)</f>
        <v>232</v>
      </c>
      <c r="AK107" s="76"/>
      <c r="AL107" s="75">
        <f>SUM(AL86:AM99)</f>
        <v>35</v>
      </c>
      <c r="AM107" s="76"/>
      <c r="AN107" s="75">
        <f>SUM(AN86:AO99)</f>
        <v>4192</v>
      </c>
      <c r="AO107" s="76"/>
      <c r="AP107" s="75">
        <f>SUM(AP86:AQ99)</f>
        <v>1651</v>
      </c>
      <c r="AQ107" s="76"/>
      <c r="AR107" s="75">
        <f>SUM(AR86:AS99)</f>
        <v>88</v>
      </c>
      <c r="AS107" s="76"/>
      <c r="AT107" s="75">
        <f>SUM(AT86:AU99)</f>
        <v>2004</v>
      </c>
      <c r="AU107" s="76"/>
      <c r="AV107" s="75">
        <f>SUM(AV86:AW99)</f>
        <v>92</v>
      </c>
      <c r="AW107" s="76"/>
      <c r="AX107" s="75">
        <f>SUM(AX86:AY99)</f>
        <v>36</v>
      </c>
      <c r="AY107" s="76"/>
      <c r="AZ107" s="75">
        <f>SUM(AZ86:BA99)</f>
        <v>164</v>
      </c>
      <c r="BA107" s="76"/>
      <c r="BB107" s="75">
        <f>SUM(BB86:BC99)</f>
        <v>138</v>
      </c>
      <c r="BC107" s="77"/>
      <c r="BD107" s="16"/>
      <c r="BE107" s="18">
        <f>SUM(F86:G99)</f>
        <v>53.7</v>
      </c>
      <c r="BF107" s="16"/>
      <c r="BG107" s="28">
        <f>SUM(BE86:BE99)</f>
        <v>53.59421522756275</v>
      </c>
    </row>
    <row r="108" spans="2:57" s="14" customFormat="1" ht="14.25" customHeight="1">
      <c r="B108" s="15"/>
      <c r="C108" s="15"/>
      <c r="D108" s="15"/>
      <c r="E108" s="15"/>
      <c r="F108" s="29"/>
      <c r="G108" s="70"/>
      <c r="H108" s="4"/>
      <c r="I108" s="30"/>
      <c r="J108" s="4"/>
      <c r="K108" s="30"/>
      <c r="L108" s="4"/>
      <c r="M108" s="30"/>
      <c r="N108" s="32"/>
      <c r="O108" s="30"/>
      <c r="P108" s="10"/>
      <c r="Q108" s="30"/>
      <c r="R108" s="4"/>
      <c r="S108" s="30"/>
      <c r="T108" s="4"/>
      <c r="U108" s="30"/>
      <c r="V108" s="4"/>
      <c r="W108" s="30"/>
      <c r="X108" s="4"/>
      <c r="Y108" s="30"/>
      <c r="Z108" s="4"/>
      <c r="AA108" s="30"/>
      <c r="AB108" s="4"/>
      <c r="AC108" s="30"/>
      <c r="AD108" s="32"/>
      <c r="AE108" s="30"/>
      <c r="AF108" s="10"/>
      <c r="AG108" s="10"/>
      <c r="AH108" s="4"/>
      <c r="AI108" s="30"/>
      <c r="AJ108" s="10"/>
      <c r="AK108" s="32"/>
      <c r="AL108" s="4"/>
      <c r="AM108" s="30"/>
      <c r="AN108" s="10"/>
      <c r="AO108" s="32"/>
      <c r="AP108" s="4"/>
      <c r="AQ108" s="30"/>
      <c r="AR108" s="4"/>
      <c r="AS108" s="30"/>
      <c r="AT108" s="32"/>
      <c r="AU108" s="30"/>
      <c r="AV108" s="4"/>
      <c r="AW108" s="30"/>
      <c r="AX108" s="4"/>
      <c r="AY108" s="30"/>
      <c r="AZ108" s="4"/>
      <c r="BA108" s="30"/>
      <c r="BB108" s="10"/>
      <c r="BC108" s="32"/>
      <c r="BD108" s="16"/>
      <c r="BE108" s="18"/>
    </row>
    <row r="109" spans="2:57" s="14" customFormat="1" ht="14.25" customHeight="1">
      <c r="B109" s="15"/>
      <c r="C109" s="15"/>
      <c r="D109" s="15"/>
      <c r="E109" s="15"/>
      <c r="F109" s="33"/>
      <c r="G109" s="16"/>
      <c r="H109" s="34"/>
      <c r="I109" s="35"/>
      <c r="J109" s="34"/>
      <c r="K109" s="35"/>
      <c r="L109" s="34"/>
      <c r="M109" s="35"/>
      <c r="N109" s="36"/>
      <c r="O109" s="35"/>
      <c r="P109" s="36"/>
      <c r="Q109" s="35"/>
      <c r="R109" s="34"/>
      <c r="S109" s="35"/>
      <c r="T109" s="34"/>
      <c r="U109" s="35"/>
      <c r="V109" s="34"/>
      <c r="W109" s="35"/>
      <c r="X109" s="34"/>
      <c r="Y109" s="35"/>
      <c r="Z109" s="34"/>
      <c r="AA109" s="35"/>
      <c r="AB109" s="34"/>
      <c r="AC109" s="35"/>
      <c r="AD109" s="36"/>
      <c r="AE109" s="35"/>
      <c r="AF109" s="37"/>
      <c r="AG109" s="37"/>
      <c r="AH109" s="34"/>
      <c r="AI109" s="35"/>
      <c r="AJ109" s="37"/>
      <c r="AK109" s="37"/>
      <c r="AL109" s="34"/>
      <c r="AM109" s="35"/>
      <c r="AN109" s="37"/>
      <c r="AO109" s="37"/>
      <c r="AP109" s="34"/>
      <c r="AQ109" s="35"/>
      <c r="AR109" s="34"/>
      <c r="AS109" s="35"/>
      <c r="AT109" s="36"/>
      <c r="AU109" s="35"/>
      <c r="AV109" s="34"/>
      <c r="AW109" s="35"/>
      <c r="AX109" s="34"/>
      <c r="AY109" s="35"/>
      <c r="AZ109" s="34"/>
      <c r="BA109" s="35"/>
      <c r="BB109" s="37"/>
      <c r="BC109" s="37"/>
      <c r="BE109" s="18"/>
    </row>
    <row r="110" spans="1:57" s="13" customFormat="1" ht="14.25" customHeight="1">
      <c r="A110" s="95" t="s">
        <v>16</v>
      </c>
      <c r="B110" s="95"/>
      <c r="C110" s="95"/>
      <c r="D110" s="95"/>
      <c r="E110" s="9"/>
      <c r="F110" s="79">
        <v>100</v>
      </c>
      <c r="G110" s="80"/>
      <c r="H110" s="75">
        <f>SUM(H112:I132)</f>
        <v>4025</v>
      </c>
      <c r="I110" s="76"/>
      <c r="J110" s="75">
        <f>SUM(J112:K132)</f>
        <v>2142</v>
      </c>
      <c r="K110" s="76"/>
      <c r="L110" s="75">
        <f>SUM(L112:M132)</f>
        <v>156</v>
      </c>
      <c r="M110" s="76"/>
      <c r="N110" s="75">
        <f>SUM(N112:O132)</f>
        <v>932</v>
      </c>
      <c r="O110" s="76"/>
      <c r="P110" s="75">
        <f>SUM(P112:Q132)</f>
        <v>226</v>
      </c>
      <c r="Q110" s="76"/>
      <c r="R110" s="75">
        <f>SUM(R112:S132)</f>
        <v>96</v>
      </c>
      <c r="S110" s="76"/>
      <c r="T110" s="75">
        <f>SUM(T112:U132)</f>
        <v>275</v>
      </c>
      <c r="U110" s="76"/>
      <c r="V110" s="75">
        <f>SUM(V112:W132)</f>
        <v>142</v>
      </c>
      <c r="W110" s="76"/>
      <c r="X110" s="75">
        <f>SUM(X112:Y132)</f>
        <v>2298</v>
      </c>
      <c r="Y110" s="76"/>
      <c r="Z110" s="75">
        <f>SUM(Z112:AA132)</f>
        <v>1461</v>
      </c>
      <c r="AA110" s="76"/>
      <c r="AB110" s="75">
        <f>SUM(AB112:AC132)</f>
        <v>62</v>
      </c>
      <c r="AC110" s="76"/>
      <c r="AD110" s="75">
        <f>SUM(AD112:AE132)</f>
        <v>240</v>
      </c>
      <c r="AE110" s="76"/>
      <c r="AF110" s="75">
        <f>SUM(AF112:AG132)</f>
        <v>173</v>
      </c>
      <c r="AG110" s="76"/>
      <c r="AH110" s="75">
        <f>SUM(AH112:AI132)</f>
        <v>83</v>
      </c>
      <c r="AI110" s="76"/>
      <c r="AJ110" s="75">
        <f>SUM(AJ112:AK132)</f>
        <v>208</v>
      </c>
      <c r="AK110" s="76"/>
      <c r="AL110" s="75">
        <f>SUM(AL112:AM132)</f>
        <v>37</v>
      </c>
      <c r="AM110" s="76"/>
      <c r="AN110" s="75">
        <f>SUM(AN112:AO132)</f>
        <v>1727</v>
      </c>
      <c r="AO110" s="76"/>
      <c r="AP110" s="75">
        <f>SUM(AP112:AQ132)</f>
        <v>681</v>
      </c>
      <c r="AQ110" s="76"/>
      <c r="AR110" s="75">
        <f>SUM(AR112:AS132)</f>
        <v>94</v>
      </c>
      <c r="AS110" s="76"/>
      <c r="AT110" s="75">
        <f>SUM(AT112:AU132)</f>
        <v>692</v>
      </c>
      <c r="AU110" s="76"/>
      <c r="AV110" s="75">
        <f>SUM(AV112:AW132)</f>
        <v>53</v>
      </c>
      <c r="AW110" s="76"/>
      <c r="AX110" s="75">
        <f>SUM(AX112:AY132)</f>
        <v>13</v>
      </c>
      <c r="AY110" s="76"/>
      <c r="AZ110" s="75">
        <f>SUM(AZ112:BA132)</f>
        <v>67</v>
      </c>
      <c r="BA110" s="76"/>
      <c r="BB110" s="75">
        <f>SUM(BB112:BC132)</f>
        <v>105</v>
      </c>
      <c r="BC110" s="77"/>
      <c r="BD110" s="11"/>
      <c r="BE110" s="12">
        <f>H110/H110*100</f>
        <v>100</v>
      </c>
    </row>
    <row r="111" spans="4:57" s="13" customFormat="1" ht="14.25" customHeight="1">
      <c r="D111" s="11"/>
      <c r="E111" s="11"/>
      <c r="F111" s="58"/>
      <c r="G111" s="11"/>
      <c r="H111" s="4"/>
      <c r="I111" s="5"/>
      <c r="J111" s="4"/>
      <c r="K111" s="5"/>
      <c r="L111" s="4"/>
      <c r="M111" s="5"/>
      <c r="N111" s="10"/>
      <c r="O111" s="5"/>
      <c r="P111" s="10"/>
      <c r="Q111" s="5"/>
      <c r="R111" s="4"/>
      <c r="S111" s="5"/>
      <c r="T111" s="4"/>
      <c r="U111" s="5"/>
      <c r="V111" s="4"/>
      <c r="W111" s="5"/>
      <c r="X111" s="4"/>
      <c r="Y111" s="5"/>
      <c r="Z111" s="4"/>
      <c r="AA111" s="5"/>
      <c r="AB111" s="4"/>
      <c r="AC111" s="5"/>
      <c r="AD111" s="10"/>
      <c r="AE111" s="5"/>
      <c r="AF111" s="4"/>
      <c r="AG111" s="10"/>
      <c r="AH111" s="4"/>
      <c r="AI111" s="10"/>
      <c r="AJ111" s="4"/>
      <c r="AK111" s="10"/>
      <c r="AL111" s="4"/>
      <c r="AM111" s="10"/>
      <c r="AN111" s="4"/>
      <c r="AO111" s="10"/>
      <c r="AP111" s="4"/>
      <c r="AQ111" s="5"/>
      <c r="AR111" s="4"/>
      <c r="AS111" s="5"/>
      <c r="AT111" s="10"/>
      <c r="AU111" s="5"/>
      <c r="AV111" s="4"/>
      <c r="AW111" s="5"/>
      <c r="AX111" s="4"/>
      <c r="AY111" s="5"/>
      <c r="AZ111" s="4"/>
      <c r="BA111" s="5"/>
      <c r="BB111" s="4"/>
      <c r="BC111" s="10"/>
      <c r="BE111" s="12"/>
    </row>
    <row r="112" spans="2:58" s="14" customFormat="1" ht="14.25" customHeight="1">
      <c r="B112" s="78" t="s">
        <v>50</v>
      </c>
      <c r="C112" s="78"/>
      <c r="D112" s="78"/>
      <c r="E112" s="15"/>
      <c r="F112" s="79">
        <v>5.3</v>
      </c>
      <c r="G112" s="80"/>
      <c r="H112" s="75">
        <f>SUM(J112:W112)</f>
        <v>214</v>
      </c>
      <c r="I112" s="76"/>
      <c r="J112" s="75">
        <v>60</v>
      </c>
      <c r="K112" s="76"/>
      <c r="L112" s="75" t="s">
        <v>30</v>
      </c>
      <c r="M112" s="76"/>
      <c r="N112" s="75">
        <v>16</v>
      </c>
      <c r="O112" s="83"/>
      <c r="P112" s="84">
        <v>8</v>
      </c>
      <c r="Q112" s="76"/>
      <c r="R112" s="75">
        <v>14</v>
      </c>
      <c r="S112" s="76"/>
      <c r="T112" s="75">
        <v>73</v>
      </c>
      <c r="U112" s="76"/>
      <c r="V112" s="75">
        <v>43</v>
      </c>
      <c r="W112" s="76"/>
      <c r="X112" s="75">
        <f>SUM(Z112:AM112)</f>
        <v>127</v>
      </c>
      <c r="Y112" s="76"/>
      <c r="Z112" s="75">
        <v>30</v>
      </c>
      <c r="AA112" s="76"/>
      <c r="AB112" s="75" t="s">
        <v>30</v>
      </c>
      <c r="AC112" s="76"/>
      <c r="AD112" s="75">
        <v>5</v>
      </c>
      <c r="AE112" s="83"/>
      <c r="AF112" s="75">
        <v>6</v>
      </c>
      <c r="AG112" s="83"/>
      <c r="AH112" s="75">
        <v>12</v>
      </c>
      <c r="AI112" s="76"/>
      <c r="AJ112" s="75">
        <v>62</v>
      </c>
      <c r="AK112" s="76"/>
      <c r="AL112" s="75">
        <v>12</v>
      </c>
      <c r="AM112" s="76"/>
      <c r="AN112" s="75">
        <f>SUM(AP112:BC112)</f>
        <v>87</v>
      </c>
      <c r="AO112" s="77"/>
      <c r="AP112" s="75">
        <v>30</v>
      </c>
      <c r="AQ112" s="76"/>
      <c r="AR112" s="75" t="s">
        <v>30</v>
      </c>
      <c r="AS112" s="76"/>
      <c r="AT112" s="75">
        <v>11</v>
      </c>
      <c r="AU112" s="83"/>
      <c r="AV112" s="75">
        <v>2</v>
      </c>
      <c r="AW112" s="83"/>
      <c r="AX112" s="75">
        <v>2</v>
      </c>
      <c r="AY112" s="83"/>
      <c r="AZ112" s="75">
        <v>11</v>
      </c>
      <c r="BA112" s="83"/>
      <c r="BB112" s="75">
        <v>31</v>
      </c>
      <c r="BC112" s="84"/>
      <c r="BD112" s="16"/>
      <c r="BE112" s="17">
        <f>H112/H110*100</f>
        <v>5.316770186335404</v>
      </c>
      <c r="BF112" s="18">
        <f>SUM(BE112:BE132)</f>
        <v>100.00000000000001</v>
      </c>
    </row>
    <row r="113" spans="2:57" s="14" customFormat="1" ht="14.25" customHeight="1">
      <c r="B113" s="78" t="s">
        <v>51</v>
      </c>
      <c r="C113" s="78"/>
      <c r="D113" s="78"/>
      <c r="E113" s="15"/>
      <c r="F113" s="79">
        <v>0.1</v>
      </c>
      <c r="G113" s="80"/>
      <c r="H113" s="75">
        <f>SUM(J113:W113)</f>
        <v>4</v>
      </c>
      <c r="I113" s="76"/>
      <c r="J113" s="75">
        <v>3</v>
      </c>
      <c r="K113" s="76"/>
      <c r="L113" s="75" t="s">
        <v>30</v>
      </c>
      <c r="M113" s="76"/>
      <c r="N113" s="75">
        <v>1</v>
      </c>
      <c r="O113" s="83"/>
      <c r="P113" s="84" t="s">
        <v>30</v>
      </c>
      <c r="Q113" s="76"/>
      <c r="R113" s="75" t="s">
        <v>30</v>
      </c>
      <c r="S113" s="76"/>
      <c r="T113" s="75" t="s">
        <v>30</v>
      </c>
      <c r="U113" s="76"/>
      <c r="V113" s="75" t="s">
        <v>30</v>
      </c>
      <c r="W113" s="76"/>
      <c r="X113" s="75">
        <f>SUM(Z113:AM113)</f>
        <v>1</v>
      </c>
      <c r="Y113" s="76"/>
      <c r="Z113" s="75" t="s">
        <v>30</v>
      </c>
      <c r="AA113" s="76"/>
      <c r="AB113" s="75" t="s">
        <v>30</v>
      </c>
      <c r="AC113" s="76"/>
      <c r="AD113" s="75">
        <v>1</v>
      </c>
      <c r="AE113" s="83"/>
      <c r="AF113" s="75" t="s">
        <v>30</v>
      </c>
      <c r="AG113" s="83"/>
      <c r="AH113" s="75" t="s">
        <v>30</v>
      </c>
      <c r="AI113" s="76"/>
      <c r="AJ113" s="75" t="s">
        <v>30</v>
      </c>
      <c r="AK113" s="76"/>
      <c r="AL113" s="75" t="s">
        <v>30</v>
      </c>
      <c r="AM113" s="76"/>
      <c r="AN113" s="75">
        <f>SUM(AP113:BC113)</f>
        <v>3</v>
      </c>
      <c r="AO113" s="77"/>
      <c r="AP113" s="75">
        <v>3</v>
      </c>
      <c r="AQ113" s="76"/>
      <c r="AR113" s="75" t="s">
        <v>30</v>
      </c>
      <c r="AS113" s="76"/>
      <c r="AT113" s="75" t="s">
        <v>30</v>
      </c>
      <c r="AU113" s="76"/>
      <c r="AV113" s="75" t="s">
        <v>30</v>
      </c>
      <c r="AW113" s="83"/>
      <c r="AX113" s="96" t="s">
        <v>30</v>
      </c>
      <c r="AY113" s="98"/>
      <c r="AZ113" s="96" t="s">
        <v>30</v>
      </c>
      <c r="BA113" s="98"/>
      <c r="BB113" s="75" t="s">
        <v>30</v>
      </c>
      <c r="BC113" s="84"/>
      <c r="BD113" s="16"/>
      <c r="BE113" s="19">
        <f>H113/H110*100</f>
        <v>0.09937888198757765</v>
      </c>
    </row>
    <row r="114" spans="2:57" s="14" customFormat="1" ht="14.25" customHeight="1">
      <c r="B114" s="78" t="s">
        <v>1</v>
      </c>
      <c r="C114" s="78"/>
      <c r="D114" s="78"/>
      <c r="E114" s="15"/>
      <c r="F114" s="99">
        <v>0</v>
      </c>
      <c r="G114" s="100"/>
      <c r="H114" s="81">
        <f>SUM(J114:W114)</f>
        <v>0</v>
      </c>
      <c r="I114" s="82"/>
      <c r="J114" s="75" t="s">
        <v>30</v>
      </c>
      <c r="K114" s="76"/>
      <c r="L114" s="75" t="s">
        <v>30</v>
      </c>
      <c r="M114" s="76"/>
      <c r="N114" s="75" t="s">
        <v>30</v>
      </c>
      <c r="O114" s="76"/>
      <c r="P114" s="75" t="s">
        <v>30</v>
      </c>
      <c r="Q114" s="76"/>
      <c r="R114" s="75" t="s">
        <v>30</v>
      </c>
      <c r="S114" s="76"/>
      <c r="T114" s="75" t="s">
        <v>30</v>
      </c>
      <c r="U114" s="76"/>
      <c r="V114" s="75" t="s">
        <v>30</v>
      </c>
      <c r="W114" s="76"/>
      <c r="X114" s="81">
        <f>SUM(Z114:AM114)</f>
        <v>0</v>
      </c>
      <c r="Y114" s="82"/>
      <c r="Z114" s="75" t="s">
        <v>30</v>
      </c>
      <c r="AA114" s="76"/>
      <c r="AB114" s="75" t="s">
        <v>30</v>
      </c>
      <c r="AC114" s="76"/>
      <c r="AD114" s="75" t="s">
        <v>30</v>
      </c>
      <c r="AE114" s="76"/>
      <c r="AF114" s="75" t="s">
        <v>30</v>
      </c>
      <c r="AG114" s="76"/>
      <c r="AH114" s="75" t="s">
        <v>30</v>
      </c>
      <c r="AI114" s="76"/>
      <c r="AJ114" s="75" t="s">
        <v>30</v>
      </c>
      <c r="AK114" s="76"/>
      <c r="AL114" s="75" t="s">
        <v>30</v>
      </c>
      <c r="AM114" s="76"/>
      <c r="AN114" s="81">
        <f>SUM(AP114:BC114)</f>
        <v>0</v>
      </c>
      <c r="AO114" s="82"/>
      <c r="AP114" s="75" t="s">
        <v>30</v>
      </c>
      <c r="AQ114" s="76"/>
      <c r="AR114" s="75" t="s">
        <v>30</v>
      </c>
      <c r="AS114" s="76"/>
      <c r="AT114" s="75" t="s">
        <v>30</v>
      </c>
      <c r="AU114" s="76"/>
      <c r="AV114" s="75" t="s">
        <v>30</v>
      </c>
      <c r="AW114" s="76"/>
      <c r="AX114" s="75" t="s">
        <v>30</v>
      </c>
      <c r="AY114" s="76"/>
      <c r="AZ114" s="75" t="s">
        <v>30</v>
      </c>
      <c r="BA114" s="76"/>
      <c r="BB114" s="75" t="s">
        <v>30</v>
      </c>
      <c r="BC114" s="84"/>
      <c r="BD114" s="16"/>
      <c r="BE114" s="20">
        <f>H114/H110*100</f>
        <v>0</v>
      </c>
    </row>
    <row r="115" spans="2:57" s="14" customFormat="1" ht="14.25" customHeight="1">
      <c r="B115" s="78" t="s">
        <v>31</v>
      </c>
      <c r="C115" s="78"/>
      <c r="D115" s="78"/>
      <c r="E115" s="15"/>
      <c r="F115" s="99">
        <v>0</v>
      </c>
      <c r="G115" s="100"/>
      <c r="H115" s="75">
        <f>SUM(J115:W115)</f>
        <v>1</v>
      </c>
      <c r="I115" s="76"/>
      <c r="J115" s="75">
        <v>1</v>
      </c>
      <c r="K115" s="76"/>
      <c r="L115" s="75" t="s">
        <v>30</v>
      </c>
      <c r="M115" s="76"/>
      <c r="N115" s="75" t="s">
        <v>30</v>
      </c>
      <c r="O115" s="76"/>
      <c r="P115" s="75" t="s">
        <v>30</v>
      </c>
      <c r="Q115" s="76"/>
      <c r="R115" s="75" t="s">
        <v>30</v>
      </c>
      <c r="S115" s="76"/>
      <c r="T115" s="75" t="s">
        <v>30</v>
      </c>
      <c r="U115" s="76"/>
      <c r="V115" s="75" t="s">
        <v>30</v>
      </c>
      <c r="W115" s="76"/>
      <c r="X115" s="81">
        <f>SUM(Z115:AM115)</f>
        <v>1</v>
      </c>
      <c r="Y115" s="82"/>
      <c r="Z115" s="75">
        <v>1</v>
      </c>
      <c r="AA115" s="76"/>
      <c r="AB115" s="75" t="s">
        <v>30</v>
      </c>
      <c r="AC115" s="76"/>
      <c r="AD115" s="75" t="s">
        <v>30</v>
      </c>
      <c r="AE115" s="76"/>
      <c r="AF115" s="75" t="s">
        <v>30</v>
      </c>
      <c r="AG115" s="76"/>
      <c r="AH115" s="75" t="s">
        <v>30</v>
      </c>
      <c r="AI115" s="76"/>
      <c r="AJ115" s="75" t="s">
        <v>30</v>
      </c>
      <c r="AK115" s="76"/>
      <c r="AL115" s="75" t="s">
        <v>30</v>
      </c>
      <c r="AM115" s="76"/>
      <c r="AN115" s="81">
        <f>SUM(AP115:BC115)</f>
        <v>0</v>
      </c>
      <c r="AO115" s="82"/>
      <c r="AP115" s="75" t="s">
        <v>30</v>
      </c>
      <c r="AQ115" s="76"/>
      <c r="AR115" s="75" t="s">
        <v>30</v>
      </c>
      <c r="AS115" s="76"/>
      <c r="AT115" s="75" t="s">
        <v>30</v>
      </c>
      <c r="AU115" s="76"/>
      <c r="AV115" s="75" t="s">
        <v>30</v>
      </c>
      <c r="AW115" s="76"/>
      <c r="AX115" s="75" t="s">
        <v>30</v>
      </c>
      <c r="AY115" s="76"/>
      <c r="AZ115" s="75" t="s">
        <v>30</v>
      </c>
      <c r="BA115" s="76"/>
      <c r="BB115" s="75" t="s">
        <v>30</v>
      </c>
      <c r="BC115" s="84"/>
      <c r="BD115" s="16"/>
      <c r="BE115" s="17">
        <f>H115/H110*100</f>
        <v>0.02484472049689441</v>
      </c>
    </row>
    <row r="116" spans="2:57" s="14" customFormat="1" ht="14.25" customHeight="1">
      <c r="B116" s="78" t="s">
        <v>22</v>
      </c>
      <c r="C116" s="78"/>
      <c r="D116" s="78"/>
      <c r="E116" s="15"/>
      <c r="F116" s="79">
        <v>9.2</v>
      </c>
      <c r="G116" s="80"/>
      <c r="H116" s="75">
        <f>SUM(J116:W116)+4</f>
        <v>370</v>
      </c>
      <c r="I116" s="76"/>
      <c r="J116" s="75">
        <v>161</v>
      </c>
      <c r="K116" s="76"/>
      <c r="L116" s="75">
        <v>1</v>
      </c>
      <c r="M116" s="76"/>
      <c r="N116" s="75">
        <v>30</v>
      </c>
      <c r="O116" s="83"/>
      <c r="P116" s="84">
        <v>80</v>
      </c>
      <c r="Q116" s="76"/>
      <c r="R116" s="75">
        <v>19</v>
      </c>
      <c r="S116" s="76"/>
      <c r="T116" s="75">
        <v>52</v>
      </c>
      <c r="U116" s="76"/>
      <c r="V116" s="75">
        <v>23</v>
      </c>
      <c r="W116" s="76"/>
      <c r="X116" s="75">
        <f>SUM(Z116:AM116)+4</f>
        <v>298</v>
      </c>
      <c r="Y116" s="76"/>
      <c r="Z116" s="75">
        <v>139</v>
      </c>
      <c r="AA116" s="76"/>
      <c r="AB116" s="75" t="s">
        <v>30</v>
      </c>
      <c r="AC116" s="76"/>
      <c r="AD116" s="75">
        <v>19</v>
      </c>
      <c r="AE116" s="83"/>
      <c r="AF116" s="75">
        <v>57</v>
      </c>
      <c r="AG116" s="83"/>
      <c r="AH116" s="75">
        <v>18</v>
      </c>
      <c r="AI116" s="76"/>
      <c r="AJ116" s="75">
        <v>52</v>
      </c>
      <c r="AK116" s="76"/>
      <c r="AL116" s="75">
        <v>9</v>
      </c>
      <c r="AM116" s="76"/>
      <c r="AN116" s="75">
        <f>SUM(AP116:BC116)</f>
        <v>72</v>
      </c>
      <c r="AO116" s="77"/>
      <c r="AP116" s="75">
        <v>22</v>
      </c>
      <c r="AQ116" s="76"/>
      <c r="AR116" s="75">
        <v>1</v>
      </c>
      <c r="AS116" s="76"/>
      <c r="AT116" s="75">
        <v>11</v>
      </c>
      <c r="AU116" s="83"/>
      <c r="AV116" s="75">
        <v>23</v>
      </c>
      <c r="AW116" s="83"/>
      <c r="AX116" s="75">
        <v>1</v>
      </c>
      <c r="AY116" s="83"/>
      <c r="AZ116" s="75" t="s">
        <v>30</v>
      </c>
      <c r="BA116" s="83"/>
      <c r="BB116" s="75">
        <v>14</v>
      </c>
      <c r="BC116" s="84"/>
      <c r="BD116" s="16"/>
      <c r="BE116" s="19">
        <f>H116/H110*100</f>
        <v>9.192546583850932</v>
      </c>
    </row>
    <row r="117" spans="2:57" s="14" customFormat="1" ht="14.25" customHeight="1">
      <c r="B117" s="78" t="s">
        <v>23</v>
      </c>
      <c r="C117" s="78"/>
      <c r="D117" s="78"/>
      <c r="E117" s="15"/>
      <c r="F117" s="79">
        <v>35.5</v>
      </c>
      <c r="G117" s="80"/>
      <c r="H117" s="75">
        <f>SUM(J117:W117)+17</f>
        <v>1429</v>
      </c>
      <c r="I117" s="76"/>
      <c r="J117" s="75">
        <v>947</v>
      </c>
      <c r="K117" s="76"/>
      <c r="L117" s="75">
        <v>122</v>
      </c>
      <c r="M117" s="76"/>
      <c r="N117" s="75">
        <v>270</v>
      </c>
      <c r="O117" s="83"/>
      <c r="P117" s="84">
        <v>42</v>
      </c>
      <c r="Q117" s="76"/>
      <c r="R117" s="75">
        <v>10</v>
      </c>
      <c r="S117" s="76"/>
      <c r="T117" s="75">
        <v>10</v>
      </c>
      <c r="U117" s="76"/>
      <c r="V117" s="75">
        <v>11</v>
      </c>
      <c r="W117" s="76"/>
      <c r="X117" s="75">
        <f>SUM(Z117:AM117)+11</f>
        <v>933</v>
      </c>
      <c r="Y117" s="76"/>
      <c r="Z117" s="75">
        <v>745</v>
      </c>
      <c r="AA117" s="76"/>
      <c r="AB117" s="75">
        <v>47</v>
      </c>
      <c r="AC117" s="76"/>
      <c r="AD117" s="75">
        <v>75</v>
      </c>
      <c r="AE117" s="83"/>
      <c r="AF117" s="75">
        <v>35</v>
      </c>
      <c r="AG117" s="83"/>
      <c r="AH117" s="75">
        <v>8</v>
      </c>
      <c r="AI117" s="76"/>
      <c r="AJ117" s="75">
        <v>6</v>
      </c>
      <c r="AK117" s="76"/>
      <c r="AL117" s="75">
        <v>6</v>
      </c>
      <c r="AM117" s="76"/>
      <c r="AN117" s="75">
        <f>SUM(AP117:BC117)+6</f>
        <v>496</v>
      </c>
      <c r="AO117" s="77"/>
      <c r="AP117" s="75">
        <v>202</v>
      </c>
      <c r="AQ117" s="76"/>
      <c r="AR117" s="75">
        <v>75</v>
      </c>
      <c r="AS117" s="76"/>
      <c r="AT117" s="75">
        <v>195</v>
      </c>
      <c r="AU117" s="83"/>
      <c r="AV117" s="75">
        <v>7</v>
      </c>
      <c r="AW117" s="83"/>
      <c r="AX117" s="75">
        <v>2</v>
      </c>
      <c r="AY117" s="83"/>
      <c r="AZ117" s="75">
        <f>1+3</f>
        <v>4</v>
      </c>
      <c r="BA117" s="83"/>
      <c r="BB117" s="75">
        <v>5</v>
      </c>
      <c r="BC117" s="84"/>
      <c r="BD117" s="16"/>
      <c r="BE117" s="20">
        <f>H117/H110*100</f>
        <v>35.50310559006211</v>
      </c>
    </row>
    <row r="118" spans="2:57" s="14" customFormat="1" ht="14.25" customHeight="1">
      <c r="B118" s="94" t="s">
        <v>2</v>
      </c>
      <c r="C118" s="94"/>
      <c r="D118" s="94"/>
      <c r="E118" s="21"/>
      <c r="F118" s="79">
        <v>0.2</v>
      </c>
      <c r="G118" s="80"/>
      <c r="H118" s="75">
        <f>SUM(J118:W118)</f>
        <v>9</v>
      </c>
      <c r="I118" s="76"/>
      <c r="J118" s="75">
        <v>4</v>
      </c>
      <c r="K118" s="76"/>
      <c r="L118" s="75" t="s">
        <v>30</v>
      </c>
      <c r="M118" s="76"/>
      <c r="N118" s="75">
        <v>2</v>
      </c>
      <c r="O118" s="83"/>
      <c r="P118" s="75">
        <v>3</v>
      </c>
      <c r="Q118" s="76"/>
      <c r="R118" s="75" t="s">
        <v>30</v>
      </c>
      <c r="S118" s="76"/>
      <c r="T118" s="75" t="s">
        <v>30</v>
      </c>
      <c r="U118" s="76"/>
      <c r="V118" s="75" t="s">
        <v>30</v>
      </c>
      <c r="W118" s="76"/>
      <c r="X118" s="75">
        <f>SUM(Z118:AM118)</f>
        <v>7</v>
      </c>
      <c r="Y118" s="76"/>
      <c r="Z118" s="75">
        <v>3</v>
      </c>
      <c r="AA118" s="76"/>
      <c r="AB118" s="75" t="s">
        <v>30</v>
      </c>
      <c r="AC118" s="76"/>
      <c r="AD118" s="75">
        <v>2</v>
      </c>
      <c r="AE118" s="83"/>
      <c r="AF118" s="75">
        <v>2</v>
      </c>
      <c r="AG118" s="76"/>
      <c r="AH118" s="75" t="s">
        <v>30</v>
      </c>
      <c r="AI118" s="76"/>
      <c r="AJ118" s="75" t="s">
        <v>30</v>
      </c>
      <c r="AK118" s="76"/>
      <c r="AL118" s="75" t="s">
        <v>30</v>
      </c>
      <c r="AM118" s="76"/>
      <c r="AN118" s="75">
        <f aca="true" t="shared" si="0" ref="AN118:AN124">SUM(AP118:BC118)</f>
        <v>2</v>
      </c>
      <c r="AO118" s="77"/>
      <c r="AP118" s="75">
        <v>1</v>
      </c>
      <c r="AQ118" s="76"/>
      <c r="AR118" s="75" t="s">
        <v>30</v>
      </c>
      <c r="AS118" s="76"/>
      <c r="AT118" s="75" t="s">
        <v>30</v>
      </c>
      <c r="AU118" s="83"/>
      <c r="AV118" s="75">
        <v>1</v>
      </c>
      <c r="AW118" s="76"/>
      <c r="AX118" s="75" t="s">
        <v>30</v>
      </c>
      <c r="AY118" s="76"/>
      <c r="AZ118" s="75" t="s">
        <v>30</v>
      </c>
      <c r="BA118" s="76"/>
      <c r="BB118" s="75" t="s">
        <v>30</v>
      </c>
      <c r="BC118" s="84"/>
      <c r="BD118" s="16"/>
      <c r="BE118" s="17">
        <f>H118/H110*100</f>
        <v>0.22360248447204967</v>
      </c>
    </row>
    <row r="119" spans="2:57" s="14" customFormat="1" ht="14.25" customHeight="1">
      <c r="B119" s="78" t="s">
        <v>24</v>
      </c>
      <c r="C119" s="78"/>
      <c r="D119" s="78"/>
      <c r="E119" s="15"/>
      <c r="F119" s="79">
        <v>0.7</v>
      </c>
      <c r="G119" s="80"/>
      <c r="H119" s="75">
        <f>SUM(J119:W119)</f>
        <v>27</v>
      </c>
      <c r="I119" s="76"/>
      <c r="J119" s="75">
        <v>15</v>
      </c>
      <c r="K119" s="76"/>
      <c r="L119" s="75">
        <v>2</v>
      </c>
      <c r="M119" s="76"/>
      <c r="N119" s="75">
        <v>2</v>
      </c>
      <c r="O119" s="83"/>
      <c r="P119" s="84">
        <v>4</v>
      </c>
      <c r="Q119" s="76"/>
      <c r="R119" s="75">
        <v>1</v>
      </c>
      <c r="S119" s="76"/>
      <c r="T119" s="75">
        <v>2</v>
      </c>
      <c r="U119" s="76"/>
      <c r="V119" s="75">
        <v>1</v>
      </c>
      <c r="W119" s="76"/>
      <c r="X119" s="75">
        <f>SUM(Z119:AM119)</f>
        <v>21</v>
      </c>
      <c r="Y119" s="76"/>
      <c r="Z119" s="75">
        <v>12</v>
      </c>
      <c r="AA119" s="76"/>
      <c r="AB119" s="75">
        <v>2</v>
      </c>
      <c r="AC119" s="76"/>
      <c r="AD119" s="75">
        <v>1</v>
      </c>
      <c r="AE119" s="83"/>
      <c r="AF119" s="75">
        <v>3</v>
      </c>
      <c r="AG119" s="83"/>
      <c r="AH119" s="75">
        <v>1</v>
      </c>
      <c r="AI119" s="76"/>
      <c r="AJ119" s="75">
        <v>2</v>
      </c>
      <c r="AK119" s="76"/>
      <c r="AL119" s="96" t="s">
        <v>30</v>
      </c>
      <c r="AM119" s="97"/>
      <c r="AN119" s="75">
        <f t="shared" si="0"/>
        <v>6</v>
      </c>
      <c r="AO119" s="77"/>
      <c r="AP119" s="75">
        <v>3</v>
      </c>
      <c r="AQ119" s="76"/>
      <c r="AR119" s="75" t="s">
        <v>30</v>
      </c>
      <c r="AS119" s="76"/>
      <c r="AT119" s="75">
        <v>1</v>
      </c>
      <c r="AU119" s="83"/>
      <c r="AV119" s="75">
        <v>1</v>
      </c>
      <c r="AW119" s="83"/>
      <c r="AX119" s="96" t="s">
        <v>30</v>
      </c>
      <c r="AY119" s="98"/>
      <c r="AZ119" s="75" t="s">
        <v>30</v>
      </c>
      <c r="BA119" s="76"/>
      <c r="BB119" s="75">
        <v>1</v>
      </c>
      <c r="BC119" s="84"/>
      <c r="BD119" s="16"/>
      <c r="BE119" s="19">
        <f>H119/H110*100</f>
        <v>0.6708074534161491</v>
      </c>
    </row>
    <row r="120" spans="2:57" s="14" customFormat="1" ht="14.25" customHeight="1">
      <c r="B120" s="78" t="s">
        <v>32</v>
      </c>
      <c r="C120" s="78"/>
      <c r="D120" s="78"/>
      <c r="E120" s="15"/>
      <c r="F120" s="79">
        <v>4.9</v>
      </c>
      <c r="G120" s="80"/>
      <c r="H120" s="75">
        <f>SUM(J120:W120)+2</f>
        <v>196</v>
      </c>
      <c r="I120" s="76"/>
      <c r="J120" s="75">
        <v>132</v>
      </c>
      <c r="K120" s="76"/>
      <c r="L120" s="75">
        <v>5</v>
      </c>
      <c r="M120" s="76"/>
      <c r="N120" s="75">
        <v>32</v>
      </c>
      <c r="O120" s="83"/>
      <c r="P120" s="84">
        <v>15</v>
      </c>
      <c r="Q120" s="76"/>
      <c r="R120" s="75">
        <v>2</v>
      </c>
      <c r="S120" s="76"/>
      <c r="T120" s="75">
        <v>8</v>
      </c>
      <c r="U120" s="76"/>
      <c r="V120" s="75" t="s">
        <v>30</v>
      </c>
      <c r="W120" s="76"/>
      <c r="X120" s="75">
        <f>SUM(Z120:AM120)+2</f>
        <v>158</v>
      </c>
      <c r="Y120" s="76"/>
      <c r="Z120" s="75">
        <v>121</v>
      </c>
      <c r="AA120" s="76"/>
      <c r="AB120" s="75">
        <v>3</v>
      </c>
      <c r="AC120" s="76"/>
      <c r="AD120" s="75">
        <v>14</v>
      </c>
      <c r="AE120" s="83"/>
      <c r="AF120" s="75">
        <v>10</v>
      </c>
      <c r="AG120" s="83"/>
      <c r="AH120" s="75">
        <v>2</v>
      </c>
      <c r="AI120" s="76"/>
      <c r="AJ120" s="75">
        <v>6</v>
      </c>
      <c r="AK120" s="76"/>
      <c r="AL120" s="96" t="s">
        <v>30</v>
      </c>
      <c r="AM120" s="97"/>
      <c r="AN120" s="75">
        <f t="shared" si="0"/>
        <v>38</v>
      </c>
      <c r="AO120" s="77"/>
      <c r="AP120" s="75">
        <v>11</v>
      </c>
      <c r="AQ120" s="76"/>
      <c r="AR120" s="75">
        <v>2</v>
      </c>
      <c r="AS120" s="76"/>
      <c r="AT120" s="75">
        <v>18</v>
      </c>
      <c r="AU120" s="83"/>
      <c r="AV120" s="75">
        <v>5</v>
      </c>
      <c r="AW120" s="83"/>
      <c r="AX120" s="75" t="s">
        <v>30</v>
      </c>
      <c r="AY120" s="83"/>
      <c r="AZ120" s="75">
        <v>2</v>
      </c>
      <c r="BA120" s="83"/>
      <c r="BB120" s="75" t="s">
        <v>30</v>
      </c>
      <c r="BC120" s="84"/>
      <c r="BD120" s="16"/>
      <c r="BE120" s="19">
        <f>H120/H110*100</f>
        <v>4.869565217391305</v>
      </c>
    </row>
    <row r="121" spans="2:57" s="14" customFormat="1" ht="14.25" customHeight="1">
      <c r="B121" s="78" t="s">
        <v>52</v>
      </c>
      <c r="C121" s="78"/>
      <c r="D121" s="78"/>
      <c r="E121" s="15"/>
      <c r="F121" s="79">
        <v>11.1</v>
      </c>
      <c r="G121" s="80"/>
      <c r="H121" s="75">
        <f>SUM(J121:W121)+8</f>
        <v>447</v>
      </c>
      <c r="I121" s="76"/>
      <c r="J121" s="75">
        <v>177</v>
      </c>
      <c r="K121" s="76"/>
      <c r="L121" s="75">
        <v>7</v>
      </c>
      <c r="M121" s="76"/>
      <c r="N121" s="75">
        <v>178</v>
      </c>
      <c r="O121" s="83"/>
      <c r="P121" s="84">
        <v>29</v>
      </c>
      <c r="Q121" s="76"/>
      <c r="R121" s="75">
        <v>14</v>
      </c>
      <c r="S121" s="76"/>
      <c r="T121" s="75">
        <v>19</v>
      </c>
      <c r="U121" s="76"/>
      <c r="V121" s="75">
        <v>15</v>
      </c>
      <c r="W121" s="76"/>
      <c r="X121" s="75">
        <f>SUM(Z121:AM121)+5</f>
        <v>192</v>
      </c>
      <c r="Y121" s="76"/>
      <c r="Z121" s="75">
        <v>108</v>
      </c>
      <c r="AA121" s="76"/>
      <c r="AB121" s="75">
        <v>1</v>
      </c>
      <c r="AC121" s="76"/>
      <c r="AD121" s="75">
        <v>28</v>
      </c>
      <c r="AE121" s="83"/>
      <c r="AF121" s="75">
        <v>24</v>
      </c>
      <c r="AG121" s="83"/>
      <c r="AH121" s="75">
        <v>12</v>
      </c>
      <c r="AI121" s="76"/>
      <c r="AJ121" s="75">
        <v>13</v>
      </c>
      <c r="AK121" s="76"/>
      <c r="AL121" s="75">
        <v>1</v>
      </c>
      <c r="AM121" s="76"/>
      <c r="AN121" s="75">
        <f>SUM(AP121:BC121)+3</f>
        <v>255</v>
      </c>
      <c r="AO121" s="77"/>
      <c r="AP121" s="75">
        <v>69</v>
      </c>
      <c r="AQ121" s="76"/>
      <c r="AR121" s="75">
        <v>6</v>
      </c>
      <c r="AS121" s="76"/>
      <c r="AT121" s="75">
        <v>150</v>
      </c>
      <c r="AU121" s="83"/>
      <c r="AV121" s="75">
        <v>5</v>
      </c>
      <c r="AW121" s="83"/>
      <c r="AX121" s="75">
        <v>2</v>
      </c>
      <c r="AY121" s="83"/>
      <c r="AZ121" s="75">
        <v>6</v>
      </c>
      <c r="BA121" s="83"/>
      <c r="BB121" s="75">
        <v>14</v>
      </c>
      <c r="BC121" s="84"/>
      <c r="BD121" s="16"/>
      <c r="BE121" s="19">
        <f>H121/H110*100</f>
        <v>11.105590062111801</v>
      </c>
    </row>
    <row r="122" spans="2:57" s="22" customFormat="1" ht="14.25" customHeight="1">
      <c r="B122" s="94" t="s">
        <v>53</v>
      </c>
      <c r="C122" s="94"/>
      <c r="D122" s="94"/>
      <c r="E122" s="21"/>
      <c r="F122" s="79">
        <v>0.9</v>
      </c>
      <c r="G122" s="80"/>
      <c r="H122" s="75">
        <f>SUM(J122:W122)</f>
        <v>36</v>
      </c>
      <c r="I122" s="76"/>
      <c r="J122" s="75">
        <v>22</v>
      </c>
      <c r="K122" s="76"/>
      <c r="L122" s="75">
        <v>1</v>
      </c>
      <c r="M122" s="76"/>
      <c r="N122" s="75">
        <v>5</v>
      </c>
      <c r="O122" s="83"/>
      <c r="P122" s="84">
        <v>4</v>
      </c>
      <c r="Q122" s="76"/>
      <c r="R122" s="75" t="s">
        <v>30</v>
      </c>
      <c r="S122" s="76"/>
      <c r="T122" s="75">
        <v>4</v>
      </c>
      <c r="U122" s="76"/>
      <c r="V122" s="75" t="s">
        <v>30</v>
      </c>
      <c r="W122" s="76"/>
      <c r="X122" s="75">
        <f>SUM(Z122:AM122)</f>
        <v>13</v>
      </c>
      <c r="Y122" s="76"/>
      <c r="Z122" s="75">
        <v>7</v>
      </c>
      <c r="AA122" s="76"/>
      <c r="AB122" s="75" t="s">
        <v>30</v>
      </c>
      <c r="AC122" s="76"/>
      <c r="AD122" s="75">
        <v>1</v>
      </c>
      <c r="AE122" s="83"/>
      <c r="AF122" s="75">
        <v>3</v>
      </c>
      <c r="AG122" s="83"/>
      <c r="AH122" s="75" t="s">
        <v>30</v>
      </c>
      <c r="AI122" s="76"/>
      <c r="AJ122" s="75">
        <v>2</v>
      </c>
      <c r="AK122" s="76"/>
      <c r="AL122" s="75" t="s">
        <v>30</v>
      </c>
      <c r="AM122" s="76"/>
      <c r="AN122" s="75">
        <f t="shared" si="0"/>
        <v>23</v>
      </c>
      <c r="AO122" s="77"/>
      <c r="AP122" s="75">
        <v>15</v>
      </c>
      <c r="AQ122" s="76"/>
      <c r="AR122" s="75">
        <v>1</v>
      </c>
      <c r="AS122" s="76"/>
      <c r="AT122" s="75">
        <v>4</v>
      </c>
      <c r="AU122" s="83"/>
      <c r="AV122" s="75">
        <v>1</v>
      </c>
      <c r="AW122" s="83"/>
      <c r="AX122" s="75" t="s">
        <v>30</v>
      </c>
      <c r="AY122" s="83"/>
      <c r="AZ122" s="75">
        <v>2</v>
      </c>
      <c r="BA122" s="83"/>
      <c r="BB122" s="75" t="s">
        <v>30</v>
      </c>
      <c r="BC122" s="84"/>
      <c r="BD122" s="23"/>
      <c r="BE122" s="19">
        <f>H122/H110*100</f>
        <v>0.8944099378881987</v>
      </c>
    </row>
    <row r="123" spans="2:57" s="14" customFormat="1" ht="14.25" customHeight="1">
      <c r="B123" s="78" t="s">
        <v>33</v>
      </c>
      <c r="C123" s="78"/>
      <c r="D123" s="78"/>
      <c r="E123" s="24"/>
      <c r="F123" s="79">
        <v>0.5</v>
      </c>
      <c r="G123" s="80"/>
      <c r="H123" s="75">
        <f>SUM(J123:W123)</f>
        <v>22</v>
      </c>
      <c r="I123" s="76"/>
      <c r="J123" s="75">
        <v>13</v>
      </c>
      <c r="K123" s="76"/>
      <c r="L123" s="75" t="s">
        <v>30</v>
      </c>
      <c r="M123" s="76"/>
      <c r="N123" s="75">
        <v>5</v>
      </c>
      <c r="O123" s="83"/>
      <c r="P123" s="84">
        <v>1</v>
      </c>
      <c r="Q123" s="76"/>
      <c r="R123" s="75">
        <v>1</v>
      </c>
      <c r="S123" s="76"/>
      <c r="T123" s="75">
        <v>2</v>
      </c>
      <c r="U123" s="76"/>
      <c r="V123" s="75" t="s">
        <v>30</v>
      </c>
      <c r="W123" s="76"/>
      <c r="X123" s="75">
        <f>SUM(Z123:AM123)</f>
        <v>11</v>
      </c>
      <c r="Y123" s="76"/>
      <c r="Z123" s="75">
        <v>7</v>
      </c>
      <c r="AA123" s="76"/>
      <c r="AB123" s="75" t="s">
        <v>30</v>
      </c>
      <c r="AC123" s="76"/>
      <c r="AD123" s="75" t="s">
        <v>30</v>
      </c>
      <c r="AE123" s="76"/>
      <c r="AF123" s="75">
        <v>1</v>
      </c>
      <c r="AG123" s="83"/>
      <c r="AH123" s="75">
        <v>1</v>
      </c>
      <c r="AI123" s="76"/>
      <c r="AJ123" s="75">
        <v>2</v>
      </c>
      <c r="AK123" s="76"/>
      <c r="AL123" s="75" t="s">
        <v>30</v>
      </c>
      <c r="AM123" s="76"/>
      <c r="AN123" s="75">
        <f t="shared" si="0"/>
        <v>11</v>
      </c>
      <c r="AO123" s="77"/>
      <c r="AP123" s="75">
        <v>6</v>
      </c>
      <c r="AQ123" s="76"/>
      <c r="AR123" s="75" t="s">
        <v>30</v>
      </c>
      <c r="AS123" s="76"/>
      <c r="AT123" s="75">
        <v>5</v>
      </c>
      <c r="AU123" s="83"/>
      <c r="AV123" s="75" t="s">
        <v>30</v>
      </c>
      <c r="AW123" s="83"/>
      <c r="AX123" s="75" t="s">
        <v>30</v>
      </c>
      <c r="AY123" s="83"/>
      <c r="AZ123" s="75" t="s">
        <v>30</v>
      </c>
      <c r="BA123" s="83"/>
      <c r="BB123" s="75" t="s">
        <v>30</v>
      </c>
      <c r="BC123" s="84"/>
      <c r="BD123" s="16"/>
      <c r="BE123" s="19">
        <f>H123/H110*100</f>
        <v>0.5465838509316769</v>
      </c>
    </row>
    <row r="124" spans="2:57" s="14" customFormat="1" ht="14.25" customHeight="1">
      <c r="B124" s="93" t="s">
        <v>34</v>
      </c>
      <c r="C124" s="93"/>
      <c r="D124" s="93"/>
      <c r="E124" s="25"/>
      <c r="F124" s="79">
        <v>2.1</v>
      </c>
      <c r="G124" s="80"/>
      <c r="H124" s="75">
        <f>SUM(J124:W124)+1</f>
        <v>84</v>
      </c>
      <c r="I124" s="76"/>
      <c r="J124" s="75">
        <v>40</v>
      </c>
      <c r="K124" s="76"/>
      <c r="L124" s="75">
        <v>1</v>
      </c>
      <c r="M124" s="76"/>
      <c r="N124" s="75">
        <v>8</v>
      </c>
      <c r="O124" s="83"/>
      <c r="P124" s="84">
        <v>8</v>
      </c>
      <c r="Q124" s="76"/>
      <c r="R124" s="75">
        <v>8</v>
      </c>
      <c r="S124" s="76"/>
      <c r="T124" s="75">
        <v>12</v>
      </c>
      <c r="U124" s="76"/>
      <c r="V124" s="75">
        <v>6</v>
      </c>
      <c r="W124" s="76"/>
      <c r="X124" s="75">
        <f>SUM(Z124:AM124)+1</f>
        <v>62</v>
      </c>
      <c r="Y124" s="76"/>
      <c r="Z124" s="75">
        <v>31</v>
      </c>
      <c r="AA124" s="76"/>
      <c r="AB124" s="75" t="s">
        <v>30</v>
      </c>
      <c r="AC124" s="76"/>
      <c r="AD124" s="75">
        <v>4</v>
      </c>
      <c r="AE124" s="83"/>
      <c r="AF124" s="75">
        <v>6</v>
      </c>
      <c r="AG124" s="83"/>
      <c r="AH124" s="75">
        <v>8</v>
      </c>
      <c r="AI124" s="76"/>
      <c r="AJ124" s="75">
        <v>11</v>
      </c>
      <c r="AK124" s="76"/>
      <c r="AL124" s="75">
        <v>1</v>
      </c>
      <c r="AM124" s="76"/>
      <c r="AN124" s="75">
        <f t="shared" si="0"/>
        <v>22</v>
      </c>
      <c r="AO124" s="77"/>
      <c r="AP124" s="75">
        <v>9</v>
      </c>
      <c r="AQ124" s="76"/>
      <c r="AR124" s="75">
        <v>1</v>
      </c>
      <c r="AS124" s="76"/>
      <c r="AT124" s="75">
        <v>4</v>
      </c>
      <c r="AU124" s="83"/>
      <c r="AV124" s="75">
        <v>2</v>
      </c>
      <c r="AW124" s="83"/>
      <c r="AX124" s="75" t="s">
        <v>30</v>
      </c>
      <c r="AY124" s="83"/>
      <c r="AZ124" s="75">
        <v>1</v>
      </c>
      <c r="BA124" s="83"/>
      <c r="BB124" s="75">
        <v>5</v>
      </c>
      <c r="BC124" s="84"/>
      <c r="BD124" s="16"/>
      <c r="BE124" s="19">
        <f>H124/H110*100</f>
        <v>2.086956521739131</v>
      </c>
    </row>
    <row r="125" spans="2:57" s="13" customFormat="1" ht="14.25" customHeight="1">
      <c r="B125" s="78" t="s">
        <v>35</v>
      </c>
      <c r="C125" s="78"/>
      <c r="D125" s="78"/>
      <c r="E125" s="15"/>
      <c r="F125" s="79">
        <v>4</v>
      </c>
      <c r="G125" s="80"/>
      <c r="H125" s="75">
        <f>SUM(J125:W125)+1</f>
        <v>163</v>
      </c>
      <c r="I125" s="76"/>
      <c r="J125" s="75">
        <v>26</v>
      </c>
      <c r="K125" s="76"/>
      <c r="L125" s="75">
        <v>2</v>
      </c>
      <c r="M125" s="76"/>
      <c r="N125" s="75">
        <v>88</v>
      </c>
      <c r="O125" s="83"/>
      <c r="P125" s="84">
        <v>3</v>
      </c>
      <c r="Q125" s="76"/>
      <c r="R125" s="75">
        <v>9</v>
      </c>
      <c r="S125" s="76"/>
      <c r="T125" s="75">
        <v>17</v>
      </c>
      <c r="U125" s="76"/>
      <c r="V125" s="75">
        <v>17</v>
      </c>
      <c r="W125" s="76"/>
      <c r="X125" s="75">
        <f>SUM(Z125:AM125)</f>
        <v>54</v>
      </c>
      <c r="Y125" s="76"/>
      <c r="Z125" s="75">
        <v>14</v>
      </c>
      <c r="AA125" s="76"/>
      <c r="AB125" s="75">
        <v>2</v>
      </c>
      <c r="AC125" s="76"/>
      <c r="AD125" s="75">
        <v>20</v>
      </c>
      <c r="AE125" s="83"/>
      <c r="AF125" s="75">
        <v>3</v>
      </c>
      <c r="AG125" s="83"/>
      <c r="AH125" s="75">
        <v>8</v>
      </c>
      <c r="AI125" s="76"/>
      <c r="AJ125" s="75">
        <v>6</v>
      </c>
      <c r="AK125" s="76"/>
      <c r="AL125" s="75">
        <v>1</v>
      </c>
      <c r="AM125" s="76"/>
      <c r="AN125" s="75">
        <f>SUM(AP125:BC125)+1</f>
        <v>109</v>
      </c>
      <c r="AO125" s="77"/>
      <c r="AP125" s="75">
        <v>12</v>
      </c>
      <c r="AQ125" s="76"/>
      <c r="AR125" s="75" t="s">
        <v>30</v>
      </c>
      <c r="AS125" s="76"/>
      <c r="AT125" s="75">
        <v>68</v>
      </c>
      <c r="AU125" s="83"/>
      <c r="AV125" s="75" t="s">
        <v>30</v>
      </c>
      <c r="AW125" s="83"/>
      <c r="AX125" s="75">
        <v>1</v>
      </c>
      <c r="AY125" s="83"/>
      <c r="AZ125" s="75">
        <v>11</v>
      </c>
      <c r="BA125" s="83"/>
      <c r="BB125" s="75">
        <v>16</v>
      </c>
      <c r="BC125" s="84"/>
      <c r="BD125" s="11"/>
      <c r="BE125" s="19">
        <f>H125/H110*100</f>
        <v>4.049689440993789</v>
      </c>
    </row>
    <row r="126" spans="2:57" s="13" customFormat="1" ht="14.25" customHeight="1">
      <c r="B126" s="78" t="s">
        <v>36</v>
      </c>
      <c r="C126" s="78"/>
      <c r="D126" s="78"/>
      <c r="E126" s="15"/>
      <c r="F126" s="79">
        <v>3.3</v>
      </c>
      <c r="G126" s="80"/>
      <c r="H126" s="75">
        <f>SUM(J126:W126)</f>
        <v>131</v>
      </c>
      <c r="I126" s="76"/>
      <c r="J126" s="75">
        <v>47</v>
      </c>
      <c r="K126" s="76"/>
      <c r="L126" s="75">
        <v>1</v>
      </c>
      <c r="M126" s="76"/>
      <c r="N126" s="75">
        <v>52</v>
      </c>
      <c r="O126" s="83"/>
      <c r="P126" s="84">
        <v>4</v>
      </c>
      <c r="Q126" s="76"/>
      <c r="R126" s="75">
        <v>5</v>
      </c>
      <c r="S126" s="76"/>
      <c r="T126" s="75">
        <v>15</v>
      </c>
      <c r="U126" s="76"/>
      <c r="V126" s="75">
        <v>7</v>
      </c>
      <c r="W126" s="76"/>
      <c r="X126" s="75">
        <f>SUM(Z126:AM126)</f>
        <v>61</v>
      </c>
      <c r="Y126" s="76"/>
      <c r="Z126" s="75">
        <v>33</v>
      </c>
      <c r="AA126" s="76"/>
      <c r="AB126" s="75">
        <v>1</v>
      </c>
      <c r="AC126" s="76"/>
      <c r="AD126" s="75">
        <v>15</v>
      </c>
      <c r="AE126" s="83"/>
      <c r="AF126" s="75">
        <v>3</v>
      </c>
      <c r="AG126" s="83"/>
      <c r="AH126" s="75">
        <v>1</v>
      </c>
      <c r="AI126" s="76"/>
      <c r="AJ126" s="75">
        <v>6</v>
      </c>
      <c r="AK126" s="76"/>
      <c r="AL126" s="75">
        <v>2</v>
      </c>
      <c r="AM126" s="76"/>
      <c r="AN126" s="75">
        <f>SUM(AP126:BC126)</f>
        <v>70</v>
      </c>
      <c r="AO126" s="77"/>
      <c r="AP126" s="75">
        <v>14</v>
      </c>
      <c r="AQ126" s="76"/>
      <c r="AR126" s="75" t="s">
        <v>30</v>
      </c>
      <c r="AS126" s="76"/>
      <c r="AT126" s="75">
        <v>37</v>
      </c>
      <c r="AU126" s="83"/>
      <c r="AV126" s="75">
        <v>1</v>
      </c>
      <c r="AW126" s="83"/>
      <c r="AX126" s="75">
        <v>4</v>
      </c>
      <c r="AY126" s="83"/>
      <c r="AZ126" s="75">
        <v>9</v>
      </c>
      <c r="BA126" s="83"/>
      <c r="BB126" s="75">
        <v>5</v>
      </c>
      <c r="BC126" s="84"/>
      <c r="BD126" s="11"/>
      <c r="BE126" s="19">
        <f>H126/H110*100</f>
        <v>3.2546583850931676</v>
      </c>
    </row>
    <row r="127" spans="2:57" s="14" customFormat="1" ht="14.25" customHeight="1">
      <c r="B127" s="78" t="s">
        <v>26</v>
      </c>
      <c r="C127" s="78"/>
      <c r="D127" s="78"/>
      <c r="E127" s="15"/>
      <c r="F127" s="79">
        <v>2.8</v>
      </c>
      <c r="G127" s="80"/>
      <c r="H127" s="75">
        <f>SUM(J127:W127)</f>
        <v>111</v>
      </c>
      <c r="I127" s="76"/>
      <c r="J127" s="75">
        <v>57</v>
      </c>
      <c r="K127" s="76"/>
      <c r="L127" s="75" t="s">
        <v>30</v>
      </c>
      <c r="M127" s="76"/>
      <c r="N127" s="75">
        <v>40</v>
      </c>
      <c r="O127" s="83"/>
      <c r="P127" s="84">
        <v>2</v>
      </c>
      <c r="Q127" s="76"/>
      <c r="R127" s="75">
        <v>1</v>
      </c>
      <c r="S127" s="76"/>
      <c r="T127" s="75">
        <v>10</v>
      </c>
      <c r="U127" s="76"/>
      <c r="V127" s="75">
        <v>1</v>
      </c>
      <c r="W127" s="76"/>
      <c r="X127" s="75">
        <f>SUM(Z127:AM127)</f>
        <v>38</v>
      </c>
      <c r="Y127" s="76"/>
      <c r="Z127" s="75">
        <v>21</v>
      </c>
      <c r="AA127" s="76"/>
      <c r="AB127" s="75" t="s">
        <v>30</v>
      </c>
      <c r="AC127" s="76"/>
      <c r="AD127" s="75">
        <v>11</v>
      </c>
      <c r="AE127" s="83"/>
      <c r="AF127" s="75">
        <v>1</v>
      </c>
      <c r="AG127" s="83"/>
      <c r="AH127" s="75">
        <v>1</v>
      </c>
      <c r="AI127" s="76"/>
      <c r="AJ127" s="75">
        <v>4</v>
      </c>
      <c r="AK127" s="76"/>
      <c r="AL127" s="96" t="s">
        <v>30</v>
      </c>
      <c r="AM127" s="97"/>
      <c r="AN127" s="75">
        <f>SUM(AP127:BC127)</f>
        <v>73</v>
      </c>
      <c r="AO127" s="77"/>
      <c r="AP127" s="75">
        <v>36</v>
      </c>
      <c r="AQ127" s="76"/>
      <c r="AR127" s="75" t="s">
        <v>30</v>
      </c>
      <c r="AS127" s="76"/>
      <c r="AT127" s="75">
        <v>29</v>
      </c>
      <c r="AU127" s="83"/>
      <c r="AV127" s="75">
        <v>1</v>
      </c>
      <c r="AW127" s="83"/>
      <c r="AX127" s="75" t="s">
        <v>30</v>
      </c>
      <c r="AY127" s="83"/>
      <c r="AZ127" s="75">
        <v>6</v>
      </c>
      <c r="BA127" s="83"/>
      <c r="BB127" s="75">
        <v>1</v>
      </c>
      <c r="BC127" s="84"/>
      <c r="BD127" s="16"/>
      <c r="BE127" s="19">
        <f>H127/H110*100</f>
        <v>2.75776397515528</v>
      </c>
    </row>
    <row r="128" spans="2:57" s="14" customFormat="1" ht="14.25" customHeight="1">
      <c r="B128" s="78" t="s">
        <v>25</v>
      </c>
      <c r="C128" s="78"/>
      <c r="D128" s="78"/>
      <c r="E128" s="15"/>
      <c r="F128" s="79">
        <v>10.4</v>
      </c>
      <c r="G128" s="80"/>
      <c r="H128" s="75">
        <f>SUM(J128:W128)+5</f>
        <v>419</v>
      </c>
      <c r="I128" s="76"/>
      <c r="J128" s="75">
        <v>253</v>
      </c>
      <c r="K128" s="76"/>
      <c r="L128" s="75">
        <v>6</v>
      </c>
      <c r="M128" s="76"/>
      <c r="N128" s="75">
        <v>125</v>
      </c>
      <c r="O128" s="83"/>
      <c r="P128" s="84">
        <v>6</v>
      </c>
      <c r="Q128" s="76"/>
      <c r="R128" s="75">
        <v>6</v>
      </c>
      <c r="S128" s="76"/>
      <c r="T128" s="75">
        <v>10</v>
      </c>
      <c r="U128" s="76"/>
      <c r="V128" s="75">
        <v>8</v>
      </c>
      <c r="W128" s="76"/>
      <c r="X128" s="75">
        <f>SUM(Z128:AM128)</f>
        <v>88</v>
      </c>
      <c r="Y128" s="76"/>
      <c r="Z128" s="75">
        <v>56</v>
      </c>
      <c r="AA128" s="76"/>
      <c r="AB128" s="75" t="s">
        <v>30</v>
      </c>
      <c r="AC128" s="76"/>
      <c r="AD128" s="75">
        <v>15</v>
      </c>
      <c r="AE128" s="83"/>
      <c r="AF128" s="75">
        <v>3</v>
      </c>
      <c r="AG128" s="83"/>
      <c r="AH128" s="75">
        <v>5</v>
      </c>
      <c r="AI128" s="76"/>
      <c r="AJ128" s="75">
        <v>8</v>
      </c>
      <c r="AK128" s="76"/>
      <c r="AL128" s="75">
        <v>1</v>
      </c>
      <c r="AM128" s="76"/>
      <c r="AN128" s="75">
        <f>SUM(AP128:BC128)+5</f>
        <v>331</v>
      </c>
      <c r="AO128" s="77"/>
      <c r="AP128" s="75">
        <v>197</v>
      </c>
      <c r="AQ128" s="76"/>
      <c r="AR128" s="75">
        <v>6</v>
      </c>
      <c r="AS128" s="76"/>
      <c r="AT128" s="75">
        <v>110</v>
      </c>
      <c r="AU128" s="83"/>
      <c r="AV128" s="75">
        <v>3</v>
      </c>
      <c r="AW128" s="83"/>
      <c r="AX128" s="75">
        <v>1</v>
      </c>
      <c r="AY128" s="83"/>
      <c r="AZ128" s="75">
        <v>2</v>
      </c>
      <c r="BA128" s="83"/>
      <c r="BB128" s="75">
        <v>7</v>
      </c>
      <c r="BC128" s="84"/>
      <c r="BD128" s="16"/>
      <c r="BE128" s="19">
        <f>H128/H110*100</f>
        <v>10.409937888198757</v>
      </c>
    </row>
    <row r="129" spans="2:57" s="14" customFormat="1" ht="14.25" customHeight="1">
      <c r="B129" s="78" t="s">
        <v>27</v>
      </c>
      <c r="C129" s="78"/>
      <c r="D129" s="78"/>
      <c r="E129" s="15"/>
      <c r="F129" s="79">
        <v>0.7</v>
      </c>
      <c r="G129" s="80"/>
      <c r="H129" s="75">
        <f>SUM(J129:W129)</f>
        <v>28</v>
      </c>
      <c r="I129" s="76"/>
      <c r="J129" s="75">
        <v>22</v>
      </c>
      <c r="K129" s="76"/>
      <c r="L129" s="75" t="s">
        <v>30</v>
      </c>
      <c r="M129" s="76"/>
      <c r="N129" s="75">
        <v>6</v>
      </c>
      <c r="O129" s="83"/>
      <c r="P129" s="84" t="s">
        <v>30</v>
      </c>
      <c r="Q129" s="76"/>
      <c r="R129" s="75" t="s">
        <v>30</v>
      </c>
      <c r="S129" s="76"/>
      <c r="T129" s="75" t="s">
        <v>30</v>
      </c>
      <c r="U129" s="76"/>
      <c r="V129" s="75" t="s">
        <v>30</v>
      </c>
      <c r="W129" s="76"/>
      <c r="X129" s="75">
        <f>SUM(Z129:AM129)</f>
        <v>17</v>
      </c>
      <c r="Y129" s="76"/>
      <c r="Z129" s="75">
        <v>14</v>
      </c>
      <c r="AA129" s="76"/>
      <c r="AB129" s="75" t="s">
        <v>30</v>
      </c>
      <c r="AC129" s="76"/>
      <c r="AD129" s="75">
        <v>3</v>
      </c>
      <c r="AE129" s="83"/>
      <c r="AF129" s="75" t="s">
        <v>30</v>
      </c>
      <c r="AG129" s="83"/>
      <c r="AH129" s="75" t="s">
        <v>30</v>
      </c>
      <c r="AI129" s="76"/>
      <c r="AJ129" s="75" t="s">
        <v>30</v>
      </c>
      <c r="AK129" s="76"/>
      <c r="AL129" s="75" t="s">
        <v>30</v>
      </c>
      <c r="AM129" s="76"/>
      <c r="AN129" s="75">
        <f>SUM(AP129:BC129)</f>
        <v>11</v>
      </c>
      <c r="AO129" s="77"/>
      <c r="AP129" s="75">
        <v>8</v>
      </c>
      <c r="AQ129" s="76"/>
      <c r="AR129" s="75" t="s">
        <v>30</v>
      </c>
      <c r="AS129" s="76"/>
      <c r="AT129" s="75">
        <v>3</v>
      </c>
      <c r="AU129" s="83"/>
      <c r="AV129" s="75" t="s">
        <v>30</v>
      </c>
      <c r="AW129" s="76"/>
      <c r="AX129" s="75" t="s">
        <v>30</v>
      </c>
      <c r="AY129" s="76"/>
      <c r="AZ129" s="75" t="s">
        <v>30</v>
      </c>
      <c r="BA129" s="76"/>
      <c r="BB129" s="75" t="s">
        <v>30</v>
      </c>
      <c r="BC129" s="84"/>
      <c r="BD129" s="16"/>
      <c r="BE129" s="19">
        <f>H129/H110*100</f>
        <v>0.6956521739130435</v>
      </c>
    </row>
    <row r="130" spans="2:57" s="14" customFormat="1" ht="14.25" customHeight="1">
      <c r="B130" s="90" t="s">
        <v>38</v>
      </c>
      <c r="C130" s="90"/>
      <c r="D130" s="90"/>
      <c r="E130" s="26"/>
      <c r="F130" s="79">
        <v>5.5</v>
      </c>
      <c r="G130" s="80"/>
      <c r="H130" s="75">
        <f>SUM(J130:W130)+1</f>
        <v>221</v>
      </c>
      <c r="I130" s="76"/>
      <c r="J130" s="75">
        <v>105</v>
      </c>
      <c r="K130" s="76"/>
      <c r="L130" s="75">
        <v>5</v>
      </c>
      <c r="M130" s="76"/>
      <c r="N130" s="75">
        <v>48</v>
      </c>
      <c r="O130" s="83"/>
      <c r="P130" s="84">
        <v>17</v>
      </c>
      <c r="Q130" s="76"/>
      <c r="R130" s="75">
        <v>6</v>
      </c>
      <c r="S130" s="76"/>
      <c r="T130" s="75">
        <f>24+6</f>
        <v>30</v>
      </c>
      <c r="U130" s="76"/>
      <c r="V130" s="75">
        <v>9</v>
      </c>
      <c r="W130" s="76"/>
      <c r="X130" s="75">
        <f>SUM(Z130:AM130)+1</f>
        <v>146</v>
      </c>
      <c r="Y130" s="76"/>
      <c r="Z130" s="75">
        <v>76</v>
      </c>
      <c r="AA130" s="76"/>
      <c r="AB130" s="75">
        <v>3</v>
      </c>
      <c r="AC130" s="76"/>
      <c r="AD130" s="75">
        <v>19</v>
      </c>
      <c r="AE130" s="83"/>
      <c r="AF130" s="75">
        <v>16</v>
      </c>
      <c r="AG130" s="83"/>
      <c r="AH130" s="75">
        <v>6</v>
      </c>
      <c r="AI130" s="76"/>
      <c r="AJ130" s="75">
        <v>21</v>
      </c>
      <c r="AK130" s="76"/>
      <c r="AL130" s="75">
        <v>4</v>
      </c>
      <c r="AM130" s="76"/>
      <c r="AN130" s="75">
        <f>SUM(AP130:BC130)</f>
        <v>75</v>
      </c>
      <c r="AO130" s="77"/>
      <c r="AP130" s="75">
        <v>29</v>
      </c>
      <c r="AQ130" s="76"/>
      <c r="AR130" s="75">
        <v>2</v>
      </c>
      <c r="AS130" s="76"/>
      <c r="AT130" s="75">
        <v>29</v>
      </c>
      <c r="AU130" s="83"/>
      <c r="AV130" s="75">
        <v>1</v>
      </c>
      <c r="AW130" s="83"/>
      <c r="AX130" s="75" t="s">
        <v>30</v>
      </c>
      <c r="AY130" s="83"/>
      <c r="AZ130" s="75">
        <v>9</v>
      </c>
      <c r="BA130" s="83"/>
      <c r="BB130" s="75">
        <v>5</v>
      </c>
      <c r="BC130" s="84"/>
      <c r="BD130" s="16"/>
      <c r="BE130" s="19">
        <f>H130/H110*100</f>
        <v>5.490683229813664</v>
      </c>
    </row>
    <row r="131" spans="2:57" s="14" customFormat="1" ht="14.25" customHeight="1">
      <c r="B131" s="89" t="s">
        <v>37</v>
      </c>
      <c r="C131" s="89"/>
      <c r="D131" s="89"/>
      <c r="E131" s="39"/>
      <c r="F131" s="79">
        <v>1.4</v>
      </c>
      <c r="G131" s="80"/>
      <c r="H131" s="75">
        <f>SUM(J131:W131)</f>
        <v>57</v>
      </c>
      <c r="I131" s="76"/>
      <c r="J131" s="75">
        <v>46</v>
      </c>
      <c r="K131" s="76"/>
      <c r="L131" s="75" t="s">
        <v>30</v>
      </c>
      <c r="M131" s="76"/>
      <c r="N131" s="75">
        <v>11</v>
      </c>
      <c r="O131" s="83"/>
      <c r="P131" s="75" t="s">
        <v>30</v>
      </c>
      <c r="Q131" s="76"/>
      <c r="R131" s="75" t="s">
        <v>30</v>
      </c>
      <c r="S131" s="76"/>
      <c r="T131" s="75" t="s">
        <v>30</v>
      </c>
      <c r="U131" s="76"/>
      <c r="V131" s="75" t="s">
        <v>30</v>
      </c>
      <c r="W131" s="76"/>
      <c r="X131" s="75">
        <f>SUM(Z131:AM131)</f>
        <v>41</v>
      </c>
      <c r="Y131" s="76"/>
      <c r="Z131" s="75">
        <v>38</v>
      </c>
      <c r="AA131" s="76"/>
      <c r="AB131" s="75" t="s">
        <v>30</v>
      </c>
      <c r="AC131" s="76"/>
      <c r="AD131" s="75">
        <v>3</v>
      </c>
      <c r="AE131" s="83"/>
      <c r="AF131" s="75" t="s">
        <v>30</v>
      </c>
      <c r="AG131" s="76"/>
      <c r="AH131" s="75" t="s">
        <v>30</v>
      </c>
      <c r="AI131" s="76"/>
      <c r="AJ131" s="75" t="s">
        <v>30</v>
      </c>
      <c r="AK131" s="76"/>
      <c r="AL131" s="75" t="s">
        <v>30</v>
      </c>
      <c r="AM131" s="76"/>
      <c r="AN131" s="75">
        <f>SUM(AP131:BC131)</f>
        <v>16</v>
      </c>
      <c r="AO131" s="77"/>
      <c r="AP131" s="75">
        <v>8</v>
      </c>
      <c r="AQ131" s="76"/>
      <c r="AR131" s="75" t="s">
        <v>30</v>
      </c>
      <c r="AS131" s="76"/>
      <c r="AT131" s="75">
        <v>8</v>
      </c>
      <c r="AU131" s="83"/>
      <c r="AV131" s="75" t="s">
        <v>30</v>
      </c>
      <c r="AW131" s="76"/>
      <c r="AX131" s="75" t="s">
        <v>30</v>
      </c>
      <c r="AY131" s="76"/>
      <c r="AZ131" s="75" t="s">
        <v>30</v>
      </c>
      <c r="BA131" s="76"/>
      <c r="BB131" s="75" t="s">
        <v>30</v>
      </c>
      <c r="BC131" s="84"/>
      <c r="BD131" s="16"/>
      <c r="BE131" s="20">
        <f>H131/H110*100</f>
        <v>1.4161490683229814</v>
      </c>
    </row>
    <row r="132" spans="2:57" s="14" customFormat="1" ht="14.25" customHeight="1">
      <c r="B132" s="78" t="s">
        <v>3</v>
      </c>
      <c r="C132" s="78"/>
      <c r="D132" s="78"/>
      <c r="E132" s="15"/>
      <c r="F132" s="79">
        <v>1.4</v>
      </c>
      <c r="G132" s="80"/>
      <c r="H132" s="75">
        <f>SUM(J132:W132)+17</f>
        <v>56</v>
      </c>
      <c r="I132" s="76"/>
      <c r="J132" s="75">
        <v>11</v>
      </c>
      <c r="K132" s="76"/>
      <c r="L132" s="75">
        <v>3</v>
      </c>
      <c r="M132" s="76"/>
      <c r="N132" s="75">
        <v>13</v>
      </c>
      <c r="O132" s="83"/>
      <c r="P132" s="84" t="s">
        <v>30</v>
      </c>
      <c r="Q132" s="76"/>
      <c r="R132" s="75" t="s">
        <v>30</v>
      </c>
      <c r="S132" s="76"/>
      <c r="T132" s="75">
        <v>11</v>
      </c>
      <c r="U132" s="76"/>
      <c r="V132" s="75">
        <v>1</v>
      </c>
      <c r="W132" s="76"/>
      <c r="X132" s="75">
        <f>SUM(Z132:AM132)+10</f>
        <v>29</v>
      </c>
      <c r="Y132" s="76"/>
      <c r="Z132" s="75">
        <v>5</v>
      </c>
      <c r="AA132" s="76"/>
      <c r="AB132" s="75">
        <v>3</v>
      </c>
      <c r="AC132" s="76"/>
      <c r="AD132" s="75">
        <v>4</v>
      </c>
      <c r="AE132" s="83"/>
      <c r="AF132" s="75" t="s">
        <v>30</v>
      </c>
      <c r="AG132" s="83"/>
      <c r="AH132" s="75" t="s">
        <v>30</v>
      </c>
      <c r="AI132" s="76"/>
      <c r="AJ132" s="75">
        <v>7</v>
      </c>
      <c r="AK132" s="76"/>
      <c r="AL132" s="75" t="s">
        <v>30</v>
      </c>
      <c r="AM132" s="76"/>
      <c r="AN132" s="75">
        <f>SUM(AP132:BC132)+7</f>
        <v>27</v>
      </c>
      <c r="AO132" s="77"/>
      <c r="AP132" s="75">
        <v>6</v>
      </c>
      <c r="AQ132" s="76"/>
      <c r="AR132" s="75" t="s">
        <v>30</v>
      </c>
      <c r="AS132" s="76"/>
      <c r="AT132" s="75">
        <v>9</v>
      </c>
      <c r="AU132" s="83"/>
      <c r="AV132" s="75" t="s">
        <v>30</v>
      </c>
      <c r="AW132" s="83"/>
      <c r="AX132" s="75" t="s">
        <v>30</v>
      </c>
      <c r="AY132" s="83"/>
      <c r="AZ132" s="75">
        <v>4</v>
      </c>
      <c r="BA132" s="83"/>
      <c r="BB132" s="75">
        <v>1</v>
      </c>
      <c r="BC132" s="84"/>
      <c r="BE132" s="18">
        <f>H132/H110*100</f>
        <v>1.391304347826087</v>
      </c>
    </row>
    <row r="133" spans="2:57" s="14" customFormat="1" ht="14.25" customHeight="1">
      <c r="B133" s="15"/>
      <c r="C133" s="15"/>
      <c r="D133" s="15"/>
      <c r="E133" s="15"/>
      <c r="F133" s="29"/>
      <c r="G133" s="68"/>
      <c r="H133" s="4"/>
      <c r="I133" s="30"/>
      <c r="J133" s="4"/>
      <c r="K133" s="30"/>
      <c r="L133" s="4"/>
      <c r="M133" s="30"/>
      <c r="N133" s="32"/>
      <c r="O133" s="30"/>
      <c r="P133" s="10"/>
      <c r="Q133" s="30"/>
      <c r="R133" s="4"/>
      <c r="S133" s="30"/>
      <c r="T133" s="4"/>
      <c r="U133" s="30"/>
      <c r="V133" s="4"/>
      <c r="W133" s="30"/>
      <c r="X133" s="4"/>
      <c r="Y133" s="30"/>
      <c r="Z133" s="4"/>
      <c r="AA133" s="30"/>
      <c r="AB133" s="4"/>
      <c r="AC133" s="30"/>
      <c r="AD133" s="32"/>
      <c r="AE133" s="30"/>
      <c r="AF133" s="4"/>
      <c r="AG133" s="5"/>
      <c r="AH133" s="4"/>
      <c r="AI133" s="30"/>
      <c r="AJ133" s="4"/>
      <c r="AK133" s="30"/>
      <c r="AL133" s="6"/>
      <c r="AM133" s="71"/>
      <c r="AN133" s="4"/>
      <c r="AO133" s="32"/>
      <c r="AP133" s="4"/>
      <c r="AQ133" s="30"/>
      <c r="AR133" s="4"/>
      <c r="AS133" s="30"/>
      <c r="AT133" s="36"/>
      <c r="AU133" s="35"/>
      <c r="AV133" s="4"/>
      <c r="AW133" s="5"/>
      <c r="AX133" s="4"/>
      <c r="AY133" s="5"/>
      <c r="AZ133" s="4"/>
      <c r="BA133" s="5"/>
      <c r="BB133" s="4"/>
      <c r="BC133" s="10"/>
      <c r="BE133" s="18"/>
    </row>
    <row r="134" spans="1:57" s="14" customFormat="1" ht="14.25" customHeight="1">
      <c r="A134" s="14" t="s">
        <v>4</v>
      </c>
      <c r="D134" s="16"/>
      <c r="E134" s="16"/>
      <c r="F134" s="29"/>
      <c r="G134" s="68"/>
      <c r="H134" s="34"/>
      <c r="I134" s="35"/>
      <c r="J134" s="36"/>
      <c r="K134" s="36"/>
      <c r="L134" s="34"/>
      <c r="M134" s="35"/>
      <c r="N134" s="36"/>
      <c r="O134" s="35"/>
      <c r="P134" s="36"/>
      <c r="Q134" s="36"/>
      <c r="R134" s="34"/>
      <c r="S134" s="35"/>
      <c r="T134" s="34"/>
      <c r="U134" s="35"/>
      <c r="V134" s="34"/>
      <c r="W134" s="35"/>
      <c r="X134" s="34"/>
      <c r="Y134" s="35"/>
      <c r="Z134" s="34"/>
      <c r="AA134" s="35"/>
      <c r="AB134" s="34"/>
      <c r="AC134" s="35"/>
      <c r="AD134" s="36"/>
      <c r="AE134" s="35"/>
      <c r="AF134" s="37"/>
      <c r="AG134" s="37"/>
      <c r="AH134" s="34"/>
      <c r="AI134" s="35"/>
      <c r="AJ134" s="37"/>
      <c r="AK134" s="37"/>
      <c r="AL134" s="34"/>
      <c r="AM134" s="35"/>
      <c r="AN134" s="37"/>
      <c r="AO134" s="37"/>
      <c r="AP134" s="34"/>
      <c r="AQ134" s="35"/>
      <c r="AR134" s="34"/>
      <c r="AS134" s="35"/>
      <c r="AT134" s="36"/>
      <c r="AU134" s="35"/>
      <c r="AV134" s="34"/>
      <c r="AW134" s="35"/>
      <c r="AX134" s="34"/>
      <c r="AY134" s="35"/>
      <c r="AZ134" s="34"/>
      <c r="BA134" s="35"/>
      <c r="BB134" s="37"/>
      <c r="BC134" s="37"/>
      <c r="BD134" s="18">
        <f>1.9+41.2+53.2</f>
        <v>96.30000000000001</v>
      </c>
      <c r="BE134" s="18">
        <f>H135+H137+H139</f>
        <v>3969</v>
      </c>
    </row>
    <row r="135" spans="2:59" s="14" customFormat="1" ht="14.25" customHeight="1">
      <c r="B135" s="78" t="s">
        <v>6</v>
      </c>
      <c r="C135" s="78"/>
      <c r="D135" s="78"/>
      <c r="E135" s="15"/>
      <c r="F135" s="79">
        <v>5.4</v>
      </c>
      <c r="G135" s="80"/>
      <c r="H135" s="75">
        <f>SUM(J135:W135)</f>
        <v>218</v>
      </c>
      <c r="I135" s="76"/>
      <c r="J135" s="75">
        <f>SUM(J112:K114)</f>
        <v>63</v>
      </c>
      <c r="K135" s="76"/>
      <c r="L135" s="75">
        <f>SUM(L112:M114)</f>
        <v>0</v>
      </c>
      <c r="M135" s="76"/>
      <c r="N135" s="75">
        <f>SUM(N112:O114)</f>
        <v>17</v>
      </c>
      <c r="O135" s="76"/>
      <c r="P135" s="75">
        <f>SUM(P112:Q114)</f>
        <v>8</v>
      </c>
      <c r="Q135" s="76"/>
      <c r="R135" s="75">
        <f>SUM(R112:S114)</f>
        <v>14</v>
      </c>
      <c r="S135" s="76"/>
      <c r="T135" s="75">
        <f>SUM(T112:U114)</f>
        <v>73</v>
      </c>
      <c r="U135" s="76"/>
      <c r="V135" s="75">
        <f>SUM(V112:W114)</f>
        <v>43</v>
      </c>
      <c r="W135" s="76"/>
      <c r="X135" s="75">
        <f>SUM(X112:Y114)</f>
        <v>128</v>
      </c>
      <c r="Y135" s="76"/>
      <c r="Z135" s="75">
        <f>SUM(Z112:AA114)</f>
        <v>30</v>
      </c>
      <c r="AA135" s="76"/>
      <c r="AB135" s="81">
        <f>SUM(AB112:AC114)</f>
        <v>0</v>
      </c>
      <c r="AC135" s="82"/>
      <c r="AD135" s="75">
        <f>SUM(AD112:AE114)</f>
        <v>6</v>
      </c>
      <c r="AE135" s="76"/>
      <c r="AF135" s="75">
        <f>SUM(AF112:AG114)</f>
        <v>6</v>
      </c>
      <c r="AG135" s="76"/>
      <c r="AH135" s="75">
        <f>SUM(AH112:AI114)</f>
        <v>12</v>
      </c>
      <c r="AI135" s="76"/>
      <c r="AJ135" s="75">
        <f>SUM(AJ112:AK114)</f>
        <v>62</v>
      </c>
      <c r="AK135" s="76"/>
      <c r="AL135" s="75">
        <f>SUM(AL112:AM114)</f>
        <v>12</v>
      </c>
      <c r="AM135" s="76"/>
      <c r="AN135" s="75">
        <f>SUM(AN112:AO114)</f>
        <v>90</v>
      </c>
      <c r="AO135" s="76"/>
      <c r="AP135" s="75">
        <f>SUM(AP112:AQ114)</f>
        <v>33</v>
      </c>
      <c r="AQ135" s="76"/>
      <c r="AR135" s="75">
        <f>SUM(AR112:AS114)</f>
        <v>0</v>
      </c>
      <c r="AS135" s="76"/>
      <c r="AT135" s="75">
        <f>SUM(AT112:AU114)</f>
        <v>11</v>
      </c>
      <c r="AU135" s="76"/>
      <c r="AV135" s="75">
        <f>SUM(AV112:AW114)</f>
        <v>2</v>
      </c>
      <c r="AW135" s="76"/>
      <c r="AX135" s="81">
        <f>SUM(AX112:AY114)</f>
        <v>2</v>
      </c>
      <c r="AY135" s="82"/>
      <c r="AZ135" s="75">
        <f>SUM(AZ112:BA114)</f>
        <v>11</v>
      </c>
      <c r="BA135" s="76"/>
      <c r="BB135" s="75">
        <f>SUM(BB112:BC114)</f>
        <v>31</v>
      </c>
      <c r="BC135" s="77"/>
      <c r="BD135" s="16"/>
      <c r="BE135" s="18">
        <f>SUM(F112:G114)</f>
        <v>5.3999999999999995</v>
      </c>
      <c r="BF135" s="16"/>
      <c r="BG135" s="28">
        <f>SUM(BE112:BE114)</f>
        <v>5.416149068322982</v>
      </c>
    </row>
    <row r="136" spans="2:58" s="22" customFormat="1" ht="6" customHeight="1">
      <c r="B136" s="15"/>
      <c r="D136" s="23"/>
      <c r="E136" s="23"/>
      <c r="F136" s="29"/>
      <c r="G136" s="68"/>
      <c r="H136" s="4"/>
      <c r="I136" s="30"/>
      <c r="J136" s="4"/>
      <c r="K136" s="30"/>
      <c r="L136" s="4"/>
      <c r="M136" s="30"/>
      <c r="N136" s="32"/>
      <c r="O136" s="30"/>
      <c r="P136" s="10"/>
      <c r="Q136" s="30"/>
      <c r="R136" s="4"/>
      <c r="S136" s="30"/>
      <c r="T136" s="4"/>
      <c r="U136" s="30"/>
      <c r="V136" s="4"/>
      <c r="W136" s="30"/>
      <c r="X136" s="4"/>
      <c r="Y136" s="30"/>
      <c r="Z136" s="4"/>
      <c r="AA136" s="30"/>
      <c r="AB136" s="4"/>
      <c r="AC136" s="30"/>
      <c r="AD136" s="32"/>
      <c r="AE136" s="30"/>
      <c r="AF136" s="4"/>
      <c r="AG136" s="30"/>
      <c r="AH136" s="4"/>
      <c r="AI136" s="30"/>
      <c r="AJ136" s="4"/>
      <c r="AK136" s="30"/>
      <c r="AL136" s="4"/>
      <c r="AM136" s="30"/>
      <c r="AN136" s="4"/>
      <c r="AO136" s="32"/>
      <c r="AP136" s="4"/>
      <c r="AQ136" s="30"/>
      <c r="AR136" s="4"/>
      <c r="AS136" s="30"/>
      <c r="AT136" s="32"/>
      <c r="AU136" s="30"/>
      <c r="AV136" s="4"/>
      <c r="AW136" s="5"/>
      <c r="AX136" s="4"/>
      <c r="AY136" s="5"/>
      <c r="AZ136" s="4"/>
      <c r="BA136" s="5"/>
      <c r="BB136" s="4"/>
      <c r="BC136" s="10"/>
      <c r="BD136" s="23"/>
      <c r="BE136" s="31"/>
      <c r="BF136" s="23"/>
    </row>
    <row r="137" spans="2:59" s="14" customFormat="1" ht="14.25" customHeight="1">
      <c r="B137" s="78" t="s">
        <v>5</v>
      </c>
      <c r="C137" s="78"/>
      <c r="D137" s="78"/>
      <c r="E137" s="15"/>
      <c r="F137" s="79">
        <v>44.7</v>
      </c>
      <c r="G137" s="80"/>
      <c r="H137" s="75">
        <f>SUM(J137:W137)+4+17</f>
        <v>1800</v>
      </c>
      <c r="I137" s="76"/>
      <c r="J137" s="75">
        <f>SUM(J115:K117)</f>
        <v>1109</v>
      </c>
      <c r="K137" s="76"/>
      <c r="L137" s="75">
        <f>SUM(L115:M117)</f>
        <v>123</v>
      </c>
      <c r="M137" s="76"/>
      <c r="N137" s="75">
        <f>SUM(N115:O117)</f>
        <v>300</v>
      </c>
      <c r="O137" s="76"/>
      <c r="P137" s="75">
        <f>SUM(P115:Q117)</f>
        <v>122</v>
      </c>
      <c r="Q137" s="76"/>
      <c r="R137" s="75">
        <f>SUM(R115:S117)</f>
        <v>29</v>
      </c>
      <c r="S137" s="76"/>
      <c r="T137" s="75">
        <f>SUM(T115:U117)</f>
        <v>62</v>
      </c>
      <c r="U137" s="76"/>
      <c r="V137" s="75">
        <f>SUM(V115:W117)</f>
        <v>34</v>
      </c>
      <c r="W137" s="76"/>
      <c r="X137" s="75">
        <f>SUM(X115:Y117)</f>
        <v>1232</v>
      </c>
      <c r="Y137" s="76"/>
      <c r="Z137" s="75">
        <f>SUM(Z115:AA117)</f>
        <v>885</v>
      </c>
      <c r="AA137" s="76"/>
      <c r="AB137" s="75">
        <f>SUM(AB115:AC117)</f>
        <v>47</v>
      </c>
      <c r="AC137" s="76"/>
      <c r="AD137" s="75">
        <f>SUM(AD115:AE117)</f>
        <v>94</v>
      </c>
      <c r="AE137" s="76"/>
      <c r="AF137" s="75">
        <f>SUM(AF115:AG117)</f>
        <v>92</v>
      </c>
      <c r="AG137" s="76"/>
      <c r="AH137" s="75">
        <f>SUM(AH115:AI117)</f>
        <v>26</v>
      </c>
      <c r="AI137" s="76"/>
      <c r="AJ137" s="75">
        <f>SUM(AJ115:AK117)</f>
        <v>58</v>
      </c>
      <c r="AK137" s="76"/>
      <c r="AL137" s="75">
        <f>SUM(AL115:AM117)</f>
        <v>15</v>
      </c>
      <c r="AM137" s="76"/>
      <c r="AN137" s="75">
        <f>SUM(AN115:AO117)</f>
        <v>568</v>
      </c>
      <c r="AO137" s="76"/>
      <c r="AP137" s="75">
        <f>SUM(AP115:AQ117)</f>
        <v>224</v>
      </c>
      <c r="AQ137" s="76"/>
      <c r="AR137" s="75">
        <f>SUM(AR115:AS117)</f>
        <v>76</v>
      </c>
      <c r="AS137" s="76"/>
      <c r="AT137" s="75">
        <f>SUM(AT115:AU117)</f>
        <v>206</v>
      </c>
      <c r="AU137" s="76"/>
      <c r="AV137" s="75">
        <f>SUM(AV115:AW117)</f>
        <v>30</v>
      </c>
      <c r="AW137" s="76"/>
      <c r="AX137" s="75">
        <f>SUM(AX115:AY117)</f>
        <v>3</v>
      </c>
      <c r="AY137" s="76"/>
      <c r="AZ137" s="75">
        <f>SUM(AZ115:BA117)</f>
        <v>4</v>
      </c>
      <c r="BA137" s="76"/>
      <c r="BB137" s="75">
        <f>SUM(BB115:BC117)</f>
        <v>19</v>
      </c>
      <c r="BC137" s="77"/>
      <c r="BD137" s="16"/>
      <c r="BE137" s="18">
        <f>SUM(F115:G117)</f>
        <v>44.7</v>
      </c>
      <c r="BF137" s="16"/>
      <c r="BG137" s="28">
        <f>SUM(BE115:BE117)</f>
        <v>44.72049689440994</v>
      </c>
    </row>
    <row r="138" spans="2:58" s="22" customFormat="1" ht="5.25" customHeight="1">
      <c r="B138" s="15"/>
      <c r="D138" s="23"/>
      <c r="E138" s="23"/>
      <c r="F138" s="29"/>
      <c r="G138" s="68"/>
      <c r="H138" s="4"/>
      <c r="I138" s="30"/>
      <c r="J138" s="4"/>
      <c r="K138" s="30"/>
      <c r="L138" s="4"/>
      <c r="M138" s="30"/>
      <c r="N138" s="32"/>
      <c r="O138" s="30"/>
      <c r="P138" s="10"/>
      <c r="Q138" s="30"/>
      <c r="R138" s="4"/>
      <c r="S138" s="30"/>
      <c r="T138" s="4"/>
      <c r="U138" s="30"/>
      <c r="V138" s="4"/>
      <c r="W138" s="30"/>
      <c r="X138" s="4"/>
      <c r="Y138" s="30"/>
      <c r="Z138" s="4"/>
      <c r="AA138" s="30"/>
      <c r="AB138" s="4"/>
      <c r="AC138" s="30"/>
      <c r="AD138" s="32"/>
      <c r="AE138" s="30"/>
      <c r="AF138" s="4"/>
      <c r="AG138" s="30"/>
      <c r="AH138" s="4"/>
      <c r="AI138" s="30"/>
      <c r="AJ138" s="4"/>
      <c r="AK138" s="30"/>
      <c r="AL138" s="4"/>
      <c r="AM138" s="30"/>
      <c r="AN138" s="4"/>
      <c r="AO138" s="32"/>
      <c r="AP138" s="4"/>
      <c r="AQ138" s="30"/>
      <c r="AR138" s="4"/>
      <c r="AS138" s="30"/>
      <c r="AT138" s="32"/>
      <c r="AU138" s="30"/>
      <c r="AV138" s="4"/>
      <c r="AW138" s="5"/>
      <c r="AX138" s="4"/>
      <c r="AY138" s="5"/>
      <c r="AZ138" s="4"/>
      <c r="BA138" s="5"/>
      <c r="BB138" s="4"/>
      <c r="BC138" s="10"/>
      <c r="BD138" s="23"/>
      <c r="BE138" s="31"/>
      <c r="BF138" s="23"/>
    </row>
    <row r="139" spans="2:59" s="14" customFormat="1" ht="14.25" customHeight="1">
      <c r="B139" s="78" t="s">
        <v>7</v>
      </c>
      <c r="C139" s="78"/>
      <c r="D139" s="78"/>
      <c r="E139" s="15"/>
      <c r="F139" s="79">
        <v>48.5</v>
      </c>
      <c r="G139" s="80"/>
      <c r="H139" s="75">
        <f>SUM(J139:W139)+2+8+1+1+5+1</f>
        <v>1951</v>
      </c>
      <c r="I139" s="76"/>
      <c r="J139" s="75">
        <f>SUM(J118:K131)</f>
        <v>959</v>
      </c>
      <c r="K139" s="76"/>
      <c r="L139" s="75">
        <f>SUM(L118:M131)</f>
        <v>30</v>
      </c>
      <c r="M139" s="76"/>
      <c r="N139" s="75">
        <f>SUM(N118:O131)</f>
        <v>602</v>
      </c>
      <c r="O139" s="76"/>
      <c r="P139" s="75">
        <f>SUM(P118:Q131)</f>
        <v>96</v>
      </c>
      <c r="Q139" s="76"/>
      <c r="R139" s="75">
        <f>SUM(R118:S131)</f>
        <v>53</v>
      </c>
      <c r="S139" s="76"/>
      <c r="T139" s="75">
        <f>SUM(T118:U131)</f>
        <v>129</v>
      </c>
      <c r="U139" s="76"/>
      <c r="V139" s="75">
        <f>SUM(V118:W131)</f>
        <v>64</v>
      </c>
      <c r="W139" s="76"/>
      <c r="X139" s="75">
        <f>SUM(X118:Y131)</f>
        <v>909</v>
      </c>
      <c r="Y139" s="76"/>
      <c r="Z139" s="75">
        <f>SUM(Z118:AA131)</f>
        <v>541</v>
      </c>
      <c r="AA139" s="76"/>
      <c r="AB139" s="75">
        <f>SUM(AB118:AC131)</f>
        <v>12</v>
      </c>
      <c r="AC139" s="76"/>
      <c r="AD139" s="75">
        <f>SUM(AD118:AE131)</f>
        <v>136</v>
      </c>
      <c r="AE139" s="76"/>
      <c r="AF139" s="75">
        <f>SUM(AF118:AG131)</f>
        <v>75</v>
      </c>
      <c r="AG139" s="76"/>
      <c r="AH139" s="75">
        <f>SUM(AH118:AI131)</f>
        <v>45</v>
      </c>
      <c r="AI139" s="76"/>
      <c r="AJ139" s="75">
        <f>SUM(AJ118:AK131)</f>
        <v>81</v>
      </c>
      <c r="AK139" s="76"/>
      <c r="AL139" s="75">
        <f>SUM(AL118:AM131)</f>
        <v>10</v>
      </c>
      <c r="AM139" s="76"/>
      <c r="AN139" s="75">
        <f>SUM(AN118:AO131)</f>
        <v>1042</v>
      </c>
      <c r="AO139" s="76"/>
      <c r="AP139" s="75">
        <f>SUM(AP118:AQ131)</f>
        <v>418</v>
      </c>
      <c r="AQ139" s="76"/>
      <c r="AR139" s="75">
        <f>SUM(AR118:AS131)</f>
        <v>18</v>
      </c>
      <c r="AS139" s="76"/>
      <c r="AT139" s="75">
        <f>SUM(AT118:AU131)</f>
        <v>466</v>
      </c>
      <c r="AU139" s="76"/>
      <c r="AV139" s="75">
        <f>SUM(AV118:AW131)</f>
        <v>21</v>
      </c>
      <c r="AW139" s="76"/>
      <c r="AX139" s="75">
        <f>SUM(AX118:AY131)</f>
        <v>8</v>
      </c>
      <c r="AY139" s="76"/>
      <c r="AZ139" s="75">
        <f>SUM(AZ118:BA131)</f>
        <v>48</v>
      </c>
      <c r="BA139" s="76"/>
      <c r="BB139" s="75">
        <f>SUM(BB118:BC131)</f>
        <v>54</v>
      </c>
      <c r="BC139" s="77"/>
      <c r="BD139" s="16"/>
      <c r="BE139" s="18">
        <f>SUM(F118:G131)</f>
        <v>48.5</v>
      </c>
      <c r="BF139" s="16"/>
      <c r="BG139" s="28">
        <f>SUM(BE118:BE131)</f>
        <v>48.47204968944099</v>
      </c>
    </row>
    <row r="140" spans="1:57" s="13" customFormat="1" ht="14.25" customHeight="1" thickBot="1">
      <c r="A140" s="40"/>
      <c r="B140" s="40"/>
      <c r="C140" s="40"/>
      <c r="D140" s="40"/>
      <c r="E140" s="40"/>
      <c r="F140" s="41"/>
      <c r="G140" s="40"/>
      <c r="H140" s="42"/>
      <c r="I140" s="43"/>
      <c r="J140" s="44"/>
      <c r="K140" s="44"/>
      <c r="L140" s="42"/>
      <c r="M140" s="43"/>
      <c r="N140" s="44"/>
      <c r="O140" s="43"/>
      <c r="P140" s="44"/>
      <c r="Q140" s="44"/>
      <c r="R140" s="42"/>
      <c r="S140" s="43"/>
      <c r="T140" s="42"/>
      <c r="U140" s="43"/>
      <c r="V140" s="42"/>
      <c r="W140" s="43"/>
      <c r="X140" s="42"/>
      <c r="Y140" s="43"/>
      <c r="Z140" s="42"/>
      <c r="AA140" s="43"/>
      <c r="AB140" s="42"/>
      <c r="AC140" s="43"/>
      <c r="AD140" s="44"/>
      <c r="AE140" s="43"/>
      <c r="AF140" s="44"/>
      <c r="AG140" s="44"/>
      <c r="AH140" s="42"/>
      <c r="AI140" s="43"/>
      <c r="AJ140" s="44"/>
      <c r="AK140" s="44"/>
      <c r="AL140" s="42"/>
      <c r="AM140" s="43"/>
      <c r="AN140" s="44"/>
      <c r="AO140" s="44"/>
      <c r="AP140" s="42"/>
      <c r="AQ140" s="43"/>
      <c r="AR140" s="42"/>
      <c r="AS140" s="43"/>
      <c r="AT140" s="44"/>
      <c r="AU140" s="43"/>
      <c r="AV140" s="42"/>
      <c r="AW140" s="43"/>
      <c r="AX140" s="42"/>
      <c r="AY140" s="43"/>
      <c r="AZ140" s="42"/>
      <c r="BA140" s="43"/>
      <c r="BB140" s="44"/>
      <c r="BC140" s="44"/>
      <c r="BE140" s="12"/>
    </row>
    <row r="141" spans="1:57" s="13" customFormat="1" ht="13.5">
      <c r="A141" s="14" t="s">
        <v>68</v>
      </c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E141" s="12"/>
    </row>
    <row r="142" spans="1:57" s="13" customFormat="1" ht="13.5">
      <c r="A142" s="14" t="s">
        <v>49</v>
      </c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E142" s="12"/>
    </row>
    <row r="143" spans="2:57" s="13" customFormat="1" ht="18" customHeight="1">
      <c r="B143" s="45" t="s">
        <v>71</v>
      </c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E143" s="12"/>
    </row>
    <row r="144" spans="1:57" s="13" customFormat="1" ht="14.25" thickBot="1">
      <c r="A144" s="40"/>
      <c r="B144" s="40"/>
      <c r="C144" s="40"/>
      <c r="D144" s="40"/>
      <c r="E144" s="40"/>
      <c r="F144" s="40"/>
      <c r="G144" s="40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E144" s="12"/>
    </row>
    <row r="145" spans="1:57" s="13" customFormat="1" ht="18.75" customHeight="1">
      <c r="A145" s="126" t="s">
        <v>9</v>
      </c>
      <c r="B145" s="127"/>
      <c r="C145" s="127"/>
      <c r="D145" s="127"/>
      <c r="E145" s="67"/>
      <c r="F145" s="128" t="s">
        <v>46</v>
      </c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30"/>
      <c r="X145" s="131" t="s">
        <v>63</v>
      </c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3"/>
      <c r="AN145" s="128" t="s">
        <v>64</v>
      </c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E145" s="12"/>
    </row>
    <row r="146" spans="1:57" s="13" customFormat="1" ht="18.75" customHeight="1">
      <c r="A146" s="11"/>
      <c r="B146" s="11"/>
      <c r="C146" s="11"/>
      <c r="D146" s="46"/>
      <c r="E146" s="46"/>
      <c r="F146" s="101" t="s">
        <v>20</v>
      </c>
      <c r="G146" s="134"/>
      <c r="H146" s="110" t="s">
        <v>67</v>
      </c>
      <c r="I146" s="111"/>
      <c r="J146" s="114" t="s">
        <v>48</v>
      </c>
      <c r="K146" s="115"/>
      <c r="L146" s="115"/>
      <c r="M146" s="115"/>
      <c r="N146" s="115"/>
      <c r="O146" s="116"/>
      <c r="P146" s="117" t="s">
        <v>21</v>
      </c>
      <c r="Q146" s="118"/>
      <c r="R146" s="101" t="s">
        <v>42</v>
      </c>
      <c r="S146" s="108"/>
      <c r="T146" s="101" t="s">
        <v>43</v>
      </c>
      <c r="U146" s="108"/>
      <c r="V146" s="138" t="s">
        <v>44</v>
      </c>
      <c r="W146" s="108"/>
      <c r="X146" s="110" t="s">
        <v>69</v>
      </c>
      <c r="Y146" s="111"/>
      <c r="Z146" s="114" t="s">
        <v>54</v>
      </c>
      <c r="AA146" s="115"/>
      <c r="AB146" s="115"/>
      <c r="AC146" s="115"/>
      <c r="AD146" s="115"/>
      <c r="AE146" s="116"/>
      <c r="AF146" s="117" t="s">
        <v>58</v>
      </c>
      <c r="AG146" s="139"/>
      <c r="AH146" s="101" t="s">
        <v>59</v>
      </c>
      <c r="AI146" s="108"/>
      <c r="AJ146" s="101" t="s">
        <v>60</v>
      </c>
      <c r="AK146" s="108"/>
      <c r="AL146" s="138" t="s">
        <v>61</v>
      </c>
      <c r="AM146" s="108"/>
      <c r="AN146" s="110" t="s">
        <v>66</v>
      </c>
      <c r="AO146" s="111"/>
      <c r="AP146" s="114" t="s">
        <v>54</v>
      </c>
      <c r="AQ146" s="115"/>
      <c r="AR146" s="115"/>
      <c r="AS146" s="115"/>
      <c r="AT146" s="115"/>
      <c r="AU146" s="116"/>
      <c r="AV146" s="117" t="s">
        <v>65</v>
      </c>
      <c r="AW146" s="118"/>
      <c r="AX146" s="101" t="s">
        <v>59</v>
      </c>
      <c r="AY146" s="108"/>
      <c r="AZ146" s="101" t="s">
        <v>60</v>
      </c>
      <c r="BA146" s="108"/>
      <c r="BB146" s="138" t="s">
        <v>61</v>
      </c>
      <c r="BC146" s="102"/>
      <c r="BE146" s="12"/>
    </row>
    <row r="147" spans="1:57" s="13" customFormat="1" ht="34.5" customHeight="1">
      <c r="A147" s="105" t="s">
        <v>10</v>
      </c>
      <c r="B147" s="105"/>
      <c r="C147" s="105"/>
      <c r="D147" s="105"/>
      <c r="E147" s="47"/>
      <c r="F147" s="135"/>
      <c r="G147" s="136"/>
      <c r="H147" s="112"/>
      <c r="I147" s="113"/>
      <c r="J147" s="106" t="s">
        <v>39</v>
      </c>
      <c r="K147" s="107"/>
      <c r="L147" s="106" t="s">
        <v>40</v>
      </c>
      <c r="M147" s="107"/>
      <c r="N147" s="106" t="s">
        <v>41</v>
      </c>
      <c r="O147" s="107"/>
      <c r="P147" s="119"/>
      <c r="Q147" s="120"/>
      <c r="R147" s="103"/>
      <c r="S147" s="109"/>
      <c r="T147" s="103"/>
      <c r="U147" s="109"/>
      <c r="V147" s="103"/>
      <c r="W147" s="109"/>
      <c r="X147" s="112"/>
      <c r="Y147" s="113"/>
      <c r="Z147" s="106" t="s">
        <v>55</v>
      </c>
      <c r="AA147" s="107"/>
      <c r="AB147" s="106" t="s">
        <v>56</v>
      </c>
      <c r="AC147" s="107"/>
      <c r="AD147" s="106" t="s">
        <v>57</v>
      </c>
      <c r="AE147" s="107"/>
      <c r="AF147" s="140"/>
      <c r="AG147" s="141"/>
      <c r="AH147" s="103"/>
      <c r="AI147" s="109"/>
      <c r="AJ147" s="103"/>
      <c r="AK147" s="109"/>
      <c r="AL147" s="103"/>
      <c r="AM147" s="109"/>
      <c r="AN147" s="112"/>
      <c r="AO147" s="113"/>
      <c r="AP147" s="106" t="s">
        <v>55</v>
      </c>
      <c r="AQ147" s="107"/>
      <c r="AR147" s="106" t="s">
        <v>56</v>
      </c>
      <c r="AS147" s="107"/>
      <c r="AT147" s="106" t="s">
        <v>57</v>
      </c>
      <c r="AU147" s="107"/>
      <c r="AV147" s="119"/>
      <c r="AW147" s="120"/>
      <c r="AX147" s="103"/>
      <c r="AY147" s="109"/>
      <c r="AZ147" s="103"/>
      <c r="BA147" s="109"/>
      <c r="BB147" s="103"/>
      <c r="BC147" s="104"/>
      <c r="BE147" s="12"/>
    </row>
    <row r="148" spans="4:57" s="13" customFormat="1" ht="14.25" customHeight="1">
      <c r="D148" s="11"/>
      <c r="E148" s="11"/>
      <c r="F148" s="48"/>
      <c r="G148" s="49" t="s">
        <v>12</v>
      </c>
      <c r="H148" s="50"/>
      <c r="I148" s="51" t="s">
        <v>11</v>
      </c>
      <c r="J148" s="52"/>
      <c r="K148" s="52" t="s">
        <v>11</v>
      </c>
      <c r="L148" s="50"/>
      <c r="M148" s="51" t="s">
        <v>11</v>
      </c>
      <c r="N148" s="52"/>
      <c r="O148" s="51" t="s">
        <v>11</v>
      </c>
      <c r="P148" s="52"/>
      <c r="Q148" s="52" t="s">
        <v>11</v>
      </c>
      <c r="R148" s="50"/>
      <c r="S148" s="51" t="s">
        <v>11</v>
      </c>
      <c r="T148" s="50"/>
      <c r="U148" s="51" t="s">
        <v>28</v>
      </c>
      <c r="V148" s="50"/>
      <c r="W148" s="51" t="s">
        <v>28</v>
      </c>
      <c r="X148" s="50"/>
      <c r="Y148" s="51"/>
      <c r="Z148" s="54"/>
      <c r="AA148" s="55"/>
      <c r="AB148" s="50"/>
      <c r="AC148" s="51"/>
      <c r="AD148" s="52"/>
      <c r="AE148" s="55"/>
      <c r="AF148" s="53"/>
      <c r="AG148" s="53"/>
      <c r="AH148" s="50"/>
      <c r="AI148" s="51"/>
      <c r="AJ148" s="53"/>
      <c r="AK148" s="53"/>
      <c r="AL148" s="50"/>
      <c r="AM148" s="51"/>
      <c r="AN148" s="53"/>
      <c r="AO148" s="53"/>
      <c r="AP148" s="54"/>
      <c r="AQ148" s="55"/>
      <c r="AR148" s="50"/>
      <c r="AS148" s="51"/>
      <c r="AT148" s="52"/>
      <c r="AU148" s="51"/>
      <c r="AV148" s="50"/>
      <c r="AW148" s="51"/>
      <c r="AX148" s="50"/>
      <c r="AY148" s="51"/>
      <c r="AZ148" s="50"/>
      <c r="BA148" s="51"/>
      <c r="BB148" s="50"/>
      <c r="BC148" s="56"/>
      <c r="BE148" s="12"/>
    </row>
    <row r="149" spans="1:57" s="13" customFormat="1" ht="14.25" customHeight="1">
      <c r="A149" s="95" t="s">
        <v>17</v>
      </c>
      <c r="B149" s="95"/>
      <c r="C149" s="95"/>
      <c r="D149" s="95"/>
      <c r="E149" s="72"/>
      <c r="F149" s="79">
        <v>100</v>
      </c>
      <c r="G149" s="80"/>
      <c r="H149" s="75">
        <f>SUM(H151:I171)</f>
        <v>2316</v>
      </c>
      <c r="I149" s="76"/>
      <c r="J149" s="75">
        <f>SUM(J151:K171)</f>
        <v>1159</v>
      </c>
      <c r="K149" s="76"/>
      <c r="L149" s="75">
        <f>SUM(L151:M171)</f>
        <v>86</v>
      </c>
      <c r="M149" s="76"/>
      <c r="N149" s="75">
        <f>SUM(N151:O171)</f>
        <v>524</v>
      </c>
      <c r="O149" s="76"/>
      <c r="P149" s="75">
        <f>SUM(P151:Q171)</f>
        <v>149</v>
      </c>
      <c r="Q149" s="76"/>
      <c r="R149" s="75">
        <f>SUM(R151:S171)</f>
        <v>53</v>
      </c>
      <c r="S149" s="76"/>
      <c r="T149" s="75">
        <f>SUM(T151:U171)</f>
        <v>226</v>
      </c>
      <c r="U149" s="76"/>
      <c r="V149" s="75">
        <f>SUM(V151:W171)</f>
        <v>91</v>
      </c>
      <c r="W149" s="76"/>
      <c r="X149" s="75">
        <f>SUM(X151:Y171)</f>
        <v>1331</v>
      </c>
      <c r="Y149" s="76"/>
      <c r="Z149" s="75">
        <f>SUM(Z151:AA171)</f>
        <v>784</v>
      </c>
      <c r="AA149" s="76"/>
      <c r="AB149" s="75">
        <f>SUM(AB151:AC171)</f>
        <v>28</v>
      </c>
      <c r="AC149" s="76"/>
      <c r="AD149" s="75">
        <f>SUM(AD151:AE171)</f>
        <v>153</v>
      </c>
      <c r="AE149" s="76"/>
      <c r="AF149" s="75">
        <f>SUM(AF151:AG171)</f>
        <v>121</v>
      </c>
      <c r="AG149" s="76"/>
      <c r="AH149" s="75">
        <f>SUM(AH151:AI171)</f>
        <v>42</v>
      </c>
      <c r="AI149" s="76"/>
      <c r="AJ149" s="75">
        <f>SUM(AJ151:AK171)</f>
        <v>161</v>
      </c>
      <c r="AK149" s="76"/>
      <c r="AL149" s="75">
        <f>SUM(AL151:AM171)</f>
        <v>22</v>
      </c>
      <c r="AM149" s="76"/>
      <c r="AN149" s="75">
        <f>SUM(AN151:AO171)</f>
        <v>985</v>
      </c>
      <c r="AO149" s="76"/>
      <c r="AP149" s="75">
        <f>SUM(AP151:AQ171)</f>
        <v>375</v>
      </c>
      <c r="AQ149" s="76"/>
      <c r="AR149" s="75">
        <f>SUM(AR151:AS171)</f>
        <v>58</v>
      </c>
      <c r="AS149" s="76"/>
      <c r="AT149" s="75">
        <f>SUM(AT151:AU171)</f>
        <v>371</v>
      </c>
      <c r="AU149" s="76"/>
      <c r="AV149" s="75">
        <f>SUM(AV151:AW171)</f>
        <v>28</v>
      </c>
      <c r="AW149" s="76"/>
      <c r="AX149" s="75">
        <f>SUM(AX151:AY171)</f>
        <v>11</v>
      </c>
      <c r="AY149" s="76"/>
      <c r="AZ149" s="75">
        <f>SUM(AZ151:BA171)</f>
        <v>65</v>
      </c>
      <c r="BA149" s="76"/>
      <c r="BB149" s="75">
        <f>SUM(BB151:BC171)</f>
        <v>69</v>
      </c>
      <c r="BC149" s="77"/>
      <c r="BD149" s="11"/>
      <c r="BE149" s="12">
        <f>H149/H149*100</f>
        <v>100</v>
      </c>
    </row>
    <row r="150" spans="4:57" s="13" customFormat="1" ht="14.25" customHeight="1">
      <c r="D150" s="11"/>
      <c r="E150" s="11"/>
      <c r="F150" s="58"/>
      <c r="G150" s="11"/>
      <c r="H150" s="4"/>
      <c r="I150" s="5"/>
      <c r="J150" s="4"/>
      <c r="K150" s="5"/>
      <c r="L150" s="4"/>
      <c r="M150" s="5"/>
      <c r="N150" s="10"/>
      <c r="O150" s="5"/>
      <c r="P150" s="10"/>
      <c r="Q150" s="5"/>
      <c r="R150" s="4"/>
      <c r="S150" s="5"/>
      <c r="T150" s="4"/>
      <c r="U150" s="5"/>
      <c r="V150" s="4"/>
      <c r="W150" s="5"/>
      <c r="X150" s="4"/>
      <c r="Y150" s="5"/>
      <c r="Z150" s="4"/>
      <c r="AA150" s="5"/>
      <c r="AB150" s="4"/>
      <c r="AC150" s="5"/>
      <c r="AD150" s="10"/>
      <c r="AE150" s="5"/>
      <c r="AF150" s="4"/>
      <c r="AG150" s="10"/>
      <c r="AH150" s="4"/>
      <c r="AI150" s="10"/>
      <c r="AJ150" s="4"/>
      <c r="AK150" s="10"/>
      <c r="AL150" s="4"/>
      <c r="AM150" s="10"/>
      <c r="AN150" s="4"/>
      <c r="AO150" s="10"/>
      <c r="AP150" s="4"/>
      <c r="AQ150" s="5"/>
      <c r="AR150" s="4"/>
      <c r="AS150" s="5"/>
      <c r="AT150" s="10"/>
      <c r="AU150" s="5"/>
      <c r="AV150" s="4"/>
      <c r="AW150" s="5"/>
      <c r="AX150" s="4"/>
      <c r="AY150" s="5"/>
      <c r="AZ150" s="4"/>
      <c r="BA150" s="5"/>
      <c r="BB150" s="4"/>
      <c r="BC150" s="10"/>
      <c r="BE150" s="12"/>
    </row>
    <row r="151" spans="2:58" s="14" customFormat="1" ht="14.25" customHeight="1">
      <c r="B151" s="78" t="s">
        <v>50</v>
      </c>
      <c r="C151" s="78"/>
      <c r="D151" s="78"/>
      <c r="E151" s="15"/>
      <c r="F151" s="79">
        <v>6.7</v>
      </c>
      <c r="G151" s="80"/>
      <c r="H151" s="75">
        <f>SUM(J151:W151)</f>
        <v>158</v>
      </c>
      <c r="I151" s="76"/>
      <c r="J151" s="75">
        <v>19</v>
      </c>
      <c r="K151" s="76"/>
      <c r="L151" s="75" t="s">
        <v>30</v>
      </c>
      <c r="M151" s="76"/>
      <c r="N151" s="75">
        <v>18</v>
      </c>
      <c r="O151" s="83"/>
      <c r="P151" s="84">
        <v>3</v>
      </c>
      <c r="Q151" s="76"/>
      <c r="R151" s="75">
        <v>4</v>
      </c>
      <c r="S151" s="76"/>
      <c r="T151" s="75">
        <v>78</v>
      </c>
      <c r="U151" s="76"/>
      <c r="V151" s="75">
        <v>36</v>
      </c>
      <c r="W151" s="76"/>
      <c r="X151" s="75">
        <f>SUM(Z151:AM151)</f>
        <v>85</v>
      </c>
      <c r="Y151" s="76"/>
      <c r="Z151" s="75">
        <v>9</v>
      </c>
      <c r="AA151" s="76"/>
      <c r="AB151" s="75" t="s">
        <v>30</v>
      </c>
      <c r="AC151" s="76"/>
      <c r="AD151" s="75">
        <v>5</v>
      </c>
      <c r="AE151" s="83"/>
      <c r="AF151" s="75">
        <v>3</v>
      </c>
      <c r="AG151" s="83"/>
      <c r="AH151" s="75">
        <v>4</v>
      </c>
      <c r="AI151" s="76"/>
      <c r="AJ151" s="75">
        <v>59</v>
      </c>
      <c r="AK151" s="76"/>
      <c r="AL151" s="75">
        <v>5</v>
      </c>
      <c r="AM151" s="76"/>
      <c r="AN151" s="75">
        <f aca="true" t="shared" si="1" ref="AN151:AN159">SUM(AP151:BC151)</f>
        <v>73</v>
      </c>
      <c r="AO151" s="77"/>
      <c r="AP151" s="75">
        <v>10</v>
      </c>
      <c r="AQ151" s="76"/>
      <c r="AR151" s="75" t="s">
        <v>30</v>
      </c>
      <c r="AS151" s="76"/>
      <c r="AT151" s="75">
        <v>13</v>
      </c>
      <c r="AU151" s="83"/>
      <c r="AV151" s="75" t="s">
        <v>30</v>
      </c>
      <c r="AW151" s="83"/>
      <c r="AX151" s="75" t="s">
        <v>30</v>
      </c>
      <c r="AY151" s="83"/>
      <c r="AZ151" s="75">
        <v>19</v>
      </c>
      <c r="BA151" s="83"/>
      <c r="BB151" s="75">
        <v>31</v>
      </c>
      <c r="BC151" s="84"/>
      <c r="BD151" s="16"/>
      <c r="BE151" s="17">
        <f>H151/H149*100</f>
        <v>6.822107081174439</v>
      </c>
      <c r="BF151" s="18">
        <f>SUM(BE151:BE171)</f>
        <v>100.00000000000001</v>
      </c>
    </row>
    <row r="152" spans="2:57" s="14" customFormat="1" ht="14.25" customHeight="1">
      <c r="B152" s="78" t="s">
        <v>51</v>
      </c>
      <c r="C152" s="78"/>
      <c r="D152" s="78"/>
      <c r="E152" s="15"/>
      <c r="F152" s="79">
        <v>0.1</v>
      </c>
      <c r="G152" s="80"/>
      <c r="H152" s="75">
        <f>SUM(J152:W152)</f>
        <v>3</v>
      </c>
      <c r="I152" s="76"/>
      <c r="J152" s="75">
        <v>2</v>
      </c>
      <c r="K152" s="76"/>
      <c r="L152" s="75" t="s">
        <v>30</v>
      </c>
      <c r="M152" s="76"/>
      <c r="N152" s="75" t="s">
        <v>30</v>
      </c>
      <c r="O152" s="83"/>
      <c r="P152" s="75" t="s">
        <v>30</v>
      </c>
      <c r="Q152" s="83"/>
      <c r="R152" s="75" t="s">
        <v>30</v>
      </c>
      <c r="S152" s="83"/>
      <c r="T152" s="75">
        <v>1</v>
      </c>
      <c r="U152" s="83"/>
      <c r="V152" s="75" t="s">
        <v>30</v>
      </c>
      <c r="W152" s="83"/>
      <c r="X152" s="75">
        <f>SUM(Z152:AM152)</f>
        <v>1</v>
      </c>
      <c r="Y152" s="76"/>
      <c r="Z152" s="75" t="s">
        <v>30</v>
      </c>
      <c r="AA152" s="76"/>
      <c r="AB152" s="75" t="s">
        <v>30</v>
      </c>
      <c r="AC152" s="76"/>
      <c r="AD152" s="75" t="s">
        <v>30</v>
      </c>
      <c r="AE152" s="83"/>
      <c r="AF152" s="75" t="s">
        <v>30</v>
      </c>
      <c r="AG152" s="83"/>
      <c r="AH152" s="75" t="s">
        <v>30</v>
      </c>
      <c r="AI152" s="83"/>
      <c r="AJ152" s="75">
        <v>1</v>
      </c>
      <c r="AK152" s="83"/>
      <c r="AL152" s="75" t="s">
        <v>30</v>
      </c>
      <c r="AM152" s="83"/>
      <c r="AN152" s="75">
        <f t="shared" si="1"/>
        <v>2</v>
      </c>
      <c r="AO152" s="83"/>
      <c r="AP152" s="75">
        <v>2</v>
      </c>
      <c r="AQ152" s="83"/>
      <c r="AR152" s="75" t="s">
        <v>30</v>
      </c>
      <c r="AS152" s="83"/>
      <c r="AT152" s="75" t="s">
        <v>30</v>
      </c>
      <c r="AU152" s="83"/>
      <c r="AV152" s="75" t="s">
        <v>30</v>
      </c>
      <c r="AW152" s="83"/>
      <c r="AX152" s="75" t="s">
        <v>30</v>
      </c>
      <c r="AY152" s="83"/>
      <c r="AZ152" s="75" t="s">
        <v>30</v>
      </c>
      <c r="BA152" s="83"/>
      <c r="BB152" s="75" t="s">
        <v>30</v>
      </c>
      <c r="BC152" s="84"/>
      <c r="BD152" s="16"/>
      <c r="BE152" s="19">
        <f>H152/H149*100</f>
        <v>0.1295336787564767</v>
      </c>
    </row>
    <row r="153" spans="2:57" s="14" customFormat="1" ht="14.25" customHeight="1">
      <c r="B153" s="78" t="s">
        <v>1</v>
      </c>
      <c r="C153" s="78"/>
      <c r="D153" s="78"/>
      <c r="E153" s="15"/>
      <c r="F153" s="79">
        <v>0.3</v>
      </c>
      <c r="G153" s="80"/>
      <c r="H153" s="75">
        <f>SUM(J153:W153)</f>
        <v>8</v>
      </c>
      <c r="I153" s="76"/>
      <c r="J153" s="75">
        <v>4</v>
      </c>
      <c r="K153" s="76"/>
      <c r="L153" s="75" t="s">
        <v>30</v>
      </c>
      <c r="M153" s="76"/>
      <c r="N153" s="75">
        <v>2</v>
      </c>
      <c r="O153" s="83"/>
      <c r="P153" s="84">
        <v>1</v>
      </c>
      <c r="Q153" s="76"/>
      <c r="R153" s="75">
        <v>1</v>
      </c>
      <c r="S153" s="76"/>
      <c r="T153" s="75" t="s">
        <v>30</v>
      </c>
      <c r="U153" s="76"/>
      <c r="V153" s="75" t="s">
        <v>30</v>
      </c>
      <c r="W153" s="76"/>
      <c r="X153" s="75">
        <f>SUM(Z153:AM153)</f>
        <v>6</v>
      </c>
      <c r="Y153" s="76"/>
      <c r="Z153" s="75">
        <v>3</v>
      </c>
      <c r="AA153" s="76"/>
      <c r="AB153" s="75" t="s">
        <v>30</v>
      </c>
      <c r="AC153" s="76"/>
      <c r="AD153" s="75">
        <v>1</v>
      </c>
      <c r="AE153" s="83"/>
      <c r="AF153" s="75">
        <v>1</v>
      </c>
      <c r="AG153" s="83"/>
      <c r="AH153" s="75">
        <v>1</v>
      </c>
      <c r="AI153" s="76"/>
      <c r="AJ153" s="75" t="s">
        <v>30</v>
      </c>
      <c r="AK153" s="76"/>
      <c r="AL153" s="75" t="s">
        <v>30</v>
      </c>
      <c r="AM153" s="76"/>
      <c r="AN153" s="75">
        <f t="shared" si="1"/>
        <v>2</v>
      </c>
      <c r="AO153" s="77"/>
      <c r="AP153" s="75">
        <v>1</v>
      </c>
      <c r="AQ153" s="76"/>
      <c r="AR153" s="75" t="s">
        <v>30</v>
      </c>
      <c r="AS153" s="76"/>
      <c r="AT153" s="75">
        <v>1</v>
      </c>
      <c r="AU153" s="83"/>
      <c r="AV153" s="75" t="s">
        <v>30</v>
      </c>
      <c r="AW153" s="83"/>
      <c r="AX153" s="75" t="s">
        <v>30</v>
      </c>
      <c r="AY153" s="83"/>
      <c r="AZ153" s="75" t="s">
        <v>30</v>
      </c>
      <c r="BA153" s="83"/>
      <c r="BB153" s="75" t="s">
        <v>30</v>
      </c>
      <c r="BC153" s="84"/>
      <c r="BD153" s="16"/>
      <c r="BE153" s="20">
        <f>H153/H149*100</f>
        <v>0.3454231433506045</v>
      </c>
    </row>
    <row r="154" spans="2:57" s="14" customFormat="1" ht="14.25" customHeight="1">
      <c r="B154" s="78" t="s">
        <v>31</v>
      </c>
      <c r="C154" s="78"/>
      <c r="D154" s="78"/>
      <c r="E154" s="15"/>
      <c r="F154" s="79">
        <v>0</v>
      </c>
      <c r="G154" s="80"/>
      <c r="H154" s="75">
        <f>SUM(J154:W154)</f>
        <v>1</v>
      </c>
      <c r="I154" s="76"/>
      <c r="J154" s="75" t="s">
        <v>30</v>
      </c>
      <c r="K154" s="76"/>
      <c r="L154" s="75" t="s">
        <v>30</v>
      </c>
      <c r="M154" s="76"/>
      <c r="N154" s="75" t="s">
        <v>30</v>
      </c>
      <c r="O154" s="83"/>
      <c r="P154" s="75">
        <v>1</v>
      </c>
      <c r="Q154" s="83"/>
      <c r="R154" s="75" t="s">
        <v>30</v>
      </c>
      <c r="S154" s="83"/>
      <c r="T154" s="75" t="s">
        <v>30</v>
      </c>
      <c r="U154" s="83"/>
      <c r="V154" s="75" t="s">
        <v>30</v>
      </c>
      <c r="W154" s="83"/>
      <c r="X154" s="75">
        <f>SUM(Z154:AM154)</f>
        <v>1</v>
      </c>
      <c r="Y154" s="76"/>
      <c r="Z154" s="75" t="s">
        <v>30</v>
      </c>
      <c r="AA154" s="76"/>
      <c r="AB154" s="75" t="s">
        <v>30</v>
      </c>
      <c r="AC154" s="76"/>
      <c r="AD154" s="75" t="s">
        <v>30</v>
      </c>
      <c r="AE154" s="83"/>
      <c r="AF154" s="75">
        <v>1</v>
      </c>
      <c r="AG154" s="83"/>
      <c r="AH154" s="75" t="s">
        <v>30</v>
      </c>
      <c r="AI154" s="83"/>
      <c r="AJ154" s="75" t="s">
        <v>30</v>
      </c>
      <c r="AK154" s="83"/>
      <c r="AL154" s="75" t="s">
        <v>30</v>
      </c>
      <c r="AM154" s="83"/>
      <c r="AN154" s="81">
        <f t="shared" si="1"/>
        <v>0</v>
      </c>
      <c r="AO154" s="82"/>
      <c r="AP154" s="75" t="s">
        <v>30</v>
      </c>
      <c r="AQ154" s="76"/>
      <c r="AR154" s="75" t="s">
        <v>30</v>
      </c>
      <c r="AS154" s="76"/>
      <c r="AT154" s="75" t="s">
        <v>30</v>
      </c>
      <c r="AU154" s="76"/>
      <c r="AV154" s="75" t="s">
        <v>30</v>
      </c>
      <c r="AW154" s="76"/>
      <c r="AX154" s="75" t="s">
        <v>30</v>
      </c>
      <c r="AY154" s="76"/>
      <c r="AZ154" s="75" t="s">
        <v>30</v>
      </c>
      <c r="BA154" s="76"/>
      <c r="BB154" s="75" t="s">
        <v>30</v>
      </c>
      <c r="BC154" s="84"/>
      <c r="BD154" s="16"/>
      <c r="BE154" s="17">
        <f>H154/H149*100</f>
        <v>0.04317789291882556</v>
      </c>
    </row>
    <row r="155" spans="2:57" s="14" customFormat="1" ht="14.25" customHeight="1">
      <c r="B155" s="78" t="s">
        <v>22</v>
      </c>
      <c r="C155" s="78"/>
      <c r="D155" s="78"/>
      <c r="E155" s="15"/>
      <c r="F155" s="79">
        <v>9</v>
      </c>
      <c r="G155" s="80"/>
      <c r="H155" s="75">
        <f>SUM(J155:W155)</f>
        <v>213</v>
      </c>
      <c r="I155" s="76"/>
      <c r="J155" s="75">
        <v>99</v>
      </c>
      <c r="K155" s="76"/>
      <c r="L155" s="75">
        <v>1</v>
      </c>
      <c r="M155" s="76"/>
      <c r="N155" s="75">
        <v>14</v>
      </c>
      <c r="O155" s="83"/>
      <c r="P155" s="84">
        <v>35</v>
      </c>
      <c r="Q155" s="76"/>
      <c r="R155" s="75">
        <v>9</v>
      </c>
      <c r="S155" s="76"/>
      <c r="T155" s="75">
        <v>39</v>
      </c>
      <c r="U155" s="76"/>
      <c r="V155" s="75">
        <v>16</v>
      </c>
      <c r="W155" s="76"/>
      <c r="X155" s="75">
        <f>SUM(Z155:AM155)</f>
        <v>172</v>
      </c>
      <c r="Y155" s="76"/>
      <c r="Z155" s="75">
        <v>80</v>
      </c>
      <c r="AA155" s="76"/>
      <c r="AB155" s="75">
        <v>1</v>
      </c>
      <c r="AC155" s="76"/>
      <c r="AD155" s="75">
        <v>7</v>
      </c>
      <c r="AE155" s="83"/>
      <c r="AF155" s="75">
        <v>29</v>
      </c>
      <c r="AG155" s="83"/>
      <c r="AH155" s="75">
        <v>8</v>
      </c>
      <c r="AI155" s="76"/>
      <c r="AJ155" s="75">
        <v>39</v>
      </c>
      <c r="AK155" s="76"/>
      <c r="AL155" s="75">
        <v>8</v>
      </c>
      <c r="AM155" s="76"/>
      <c r="AN155" s="75">
        <f t="shared" si="1"/>
        <v>41</v>
      </c>
      <c r="AO155" s="77"/>
      <c r="AP155" s="75">
        <v>19</v>
      </c>
      <c r="AQ155" s="76"/>
      <c r="AR155" s="75" t="s">
        <v>30</v>
      </c>
      <c r="AS155" s="76"/>
      <c r="AT155" s="75">
        <v>7</v>
      </c>
      <c r="AU155" s="83"/>
      <c r="AV155" s="75">
        <v>6</v>
      </c>
      <c r="AW155" s="83"/>
      <c r="AX155" s="75">
        <v>1</v>
      </c>
      <c r="AY155" s="83"/>
      <c r="AZ155" s="75" t="s">
        <v>30</v>
      </c>
      <c r="BA155" s="83"/>
      <c r="BB155" s="75">
        <v>8</v>
      </c>
      <c r="BC155" s="84"/>
      <c r="BD155" s="16"/>
      <c r="BE155" s="19">
        <f>H155/H149*100</f>
        <v>9.196891191709843</v>
      </c>
    </row>
    <row r="156" spans="2:57" s="14" customFormat="1" ht="14.25" customHeight="1">
      <c r="B156" s="78" t="s">
        <v>23</v>
      </c>
      <c r="C156" s="78"/>
      <c r="D156" s="78"/>
      <c r="E156" s="15"/>
      <c r="F156" s="79">
        <v>24.8</v>
      </c>
      <c r="G156" s="80"/>
      <c r="H156" s="75">
        <f>SUM(J156:W156)+5</f>
        <v>585</v>
      </c>
      <c r="I156" s="76"/>
      <c r="J156" s="75">
        <v>373</v>
      </c>
      <c r="K156" s="76"/>
      <c r="L156" s="75">
        <v>64</v>
      </c>
      <c r="M156" s="76"/>
      <c r="N156" s="75">
        <v>100</v>
      </c>
      <c r="O156" s="83"/>
      <c r="P156" s="84">
        <v>22</v>
      </c>
      <c r="Q156" s="76"/>
      <c r="R156" s="75">
        <v>6</v>
      </c>
      <c r="S156" s="76"/>
      <c r="T156" s="75">
        <v>12</v>
      </c>
      <c r="U156" s="76"/>
      <c r="V156" s="75">
        <v>3</v>
      </c>
      <c r="W156" s="76"/>
      <c r="X156" s="75">
        <f>SUM(Z156:AM156)+5</f>
        <v>357</v>
      </c>
      <c r="Y156" s="76"/>
      <c r="Z156" s="75">
        <v>271</v>
      </c>
      <c r="AA156" s="76"/>
      <c r="AB156" s="75">
        <v>20</v>
      </c>
      <c r="AC156" s="76"/>
      <c r="AD156" s="75">
        <v>31</v>
      </c>
      <c r="AE156" s="83"/>
      <c r="AF156" s="75">
        <v>19</v>
      </c>
      <c r="AG156" s="83"/>
      <c r="AH156" s="75">
        <v>5</v>
      </c>
      <c r="AI156" s="76"/>
      <c r="AJ156" s="75">
        <v>5</v>
      </c>
      <c r="AK156" s="76"/>
      <c r="AL156" s="75">
        <v>1</v>
      </c>
      <c r="AM156" s="76"/>
      <c r="AN156" s="75">
        <f t="shared" si="1"/>
        <v>228</v>
      </c>
      <c r="AO156" s="77"/>
      <c r="AP156" s="75">
        <v>102</v>
      </c>
      <c r="AQ156" s="76"/>
      <c r="AR156" s="75">
        <v>44</v>
      </c>
      <c r="AS156" s="76"/>
      <c r="AT156" s="75">
        <v>69</v>
      </c>
      <c r="AU156" s="83"/>
      <c r="AV156" s="75">
        <v>3</v>
      </c>
      <c r="AW156" s="83"/>
      <c r="AX156" s="75">
        <v>1</v>
      </c>
      <c r="AY156" s="83"/>
      <c r="AZ156" s="75">
        <v>7</v>
      </c>
      <c r="BA156" s="83"/>
      <c r="BB156" s="75">
        <v>2</v>
      </c>
      <c r="BC156" s="84"/>
      <c r="BD156" s="16"/>
      <c r="BE156" s="20">
        <f>H156/H149*100</f>
        <v>25.259067357512954</v>
      </c>
    </row>
    <row r="157" spans="2:57" s="14" customFormat="1" ht="14.25" customHeight="1">
      <c r="B157" s="94" t="s">
        <v>2</v>
      </c>
      <c r="C157" s="94"/>
      <c r="D157" s="94"/>
      <c r="E157" s="21"/>
      <c r="F157" s="79">
        <v>0.1</v>
      </c>
      <c r="G157" s="80"/>
      <c r="H157" s="75">
        <f>SUM(J157:W157)</f>
        <v>3</v>
      </c>
      <c r="I157" s="76"/>
      <c r="J157" s="75">
        <v>3</v>
      </c>
      <c r="K157" s="76"/>
      <c r="L157" s="75" t="s">
        <v>30</v>
      </c>
      <c r="M157" s="76"/>
      <c r="N157" s="75" t="s">
        <v>30</v>
      </c>
      <c r="O157" s="83"/>
      <c r="P157" s="75" t="s">
        <v>30</v>
      </c>
      <c r="Q157" s="83"/>
      <c r="R157" s="75" t="s">
        <v>30</v>
      </c>
      <c r="S157" s="83"/>
      <c r="T157" s="75" t="s">
        <v>30</v>
      </c>
      <c r="U157" s="83"/>
      <c r="V157" s="75" t="s">
        <v>30</v>
      </c>
      <c r="W157" s="83"/>
      <c r="X157" s="75">
        <f aca="true" t="shared" si="2" ref="X157:X168">SUM(Z157:AM157)</f>
        <v>3</v>
      </c>
      <c r="Y157" s="76"/>
      <c r="Z157" s="75">
        <v>3</v>
      </c>
      <c r="AA157" s="76"/>
      <c r="AB157" s="75" t="s">
        <v>30</v>
      </c>
      <c r="AC157" s="76"/>
      <c r="AD157" s="75" t="s">
        <v>30</v>
      </c>
      <c r="AE157" s="83"/>
      <c r="AF157" s="75" t="s">
        <v>30</v>
      </c>
      <c r="AG157" s="83"/>
      <c r="AH157" s="75" t="s">
        <v>30</v>
      </c>
      <c r="AI157" s="83"/>
      <c r="AJ157" s="75" t="s">
        <v>30</v>
      </c>
      <c r="AK157" s="83"/>
      <c r="AL157" s="75" t="s">
        <v>30</v>
      </c>
      <c r="AM157" s="83"/>
      <c r="AN157" s="81">
        <f t="shared" si="1"/>
        <v>0</v>
      </c>
      <c r="AO157" s="82"/>
      <c r="AP157" s="75" t="s">
        <v>30</v>
      </c>
      <c r="AQ157" s="76"/>
      <c r="AR157" s="75" t="s">
        <v>30</v>
      </c>
      <c r="AS157" s="76"/>
      <c r="AT157" s="75" t="s">
        <v>30</v>
      </c>
      <c r="AU157" s="76"/>
      <c r="AV157" s="75" t="s">
        <v>30</v>
      </c>
      <c r="AW157" s="76"/>
      <c r="AX157" s="75" t="s">
        <v>30</v>
      </c>
      <c r="AY157" s="76"/>
      <c r="AZ157" s="75" t="s">
        <v>30</v>
      </c>
      <c r="BA157" s="76"/>
      <c r="BB157" s="75" t="s">
        <v>30</v>
      </c>
      <c r="BC157" s="84"/>
      <c r="BD157" s="16"/>
      <c r="BE157" s="17">
        <f>H157/H149*100</f>
        <v>0.1295336787564767</v>
      </c>
    </row>
    <row r="158" spans="2:57" s="14" customFormat="1" ht="14.25" customHeight="1">
      <c r="B158" s="78" t="s">
        <v>24</v>
      </c>
      <c r="C158" s="78"/>
      <c r="D158" s="78"/>
      <c r="E158" s="15"/>
      <c r="F158" s="79">
        <v>1.2</v>
      </c>
      <c r="G158" s="80"/>
      <c r="H158" s="75">
        <f>SUM(J158:W158)</f>
        <v>28</v>
      </c>
      <c r="I158" s="76"/>
      <c r="J158" s="75">
        <v>14</v>
      </c>
      <c r="K158" s="76"/>
      <c r="L158" s="75">
        <v>2</v>
      </c>
      <c r="M158" s="76"/>
      <c r="N158" s="75">
        <v>1</v>
      </c>
      <c r="O158" s="83"/>
      <c r="P158" s="84">
        <v>11</v>
      </c>
      <c r="Q158" s="76"/>
      <c r="R158" s="75" t="s">
        <v>30</v>
      </c>
      <c r="S158" s="76"/>
      <c r="T158" s="75" t="s">
        <v>30</v>
      </c>
      <c r="U158" s="83"/>
      <c r="V158" s="75" t="s">
        <v>30</v>
      </c>
      <c r="W158" s="76"/>
      <c r="X158" s="75">
        <f t="shared" si="2"/>
        <v>19</v>
      </c>
      <c r="Y158" s="76"/>
      <c r="Z158" s="75">
        <v>9</v>
      </c>
      <c r="AA158" s="76"/>
      <c r="AB158" s="75">
        <v>2</v>
      </c>
      <c r="AC158" s="76"/>
      <c r="AD158" s="75">
        <v>1</v>
      </c>
      <c r="AE158" s="83"/>
      <c r="AF158" s="75">
        <v>7</v>
      </c>
      <c r="AG158" s="83"/>
      <c r="AH158" s="75" t="s">
        <v>30</v>
      </c>
      <c r="AI158" s="76"/>
      <c r="AJ158" s="75" t="s">
        <v>30</v>
      </c>
      <c r="AK158" s="83"/>
      <c r="AL158" s="96" t="s">
        <v>30</v>
      </c>
      <c r="AM158" s="97"/>
      <c r="AN158" s="75">
        <f t="shared" si="1"/>
        <v>9</v>
      </c>
      <c r="AO158" s="77"/>
      <c r="AP158" s="75">
        <v>5</v>
      </c>
      <c r="AQ158" s="76"/>
      <c r="AR158" s="75" t="s">
        <v>30</v>
      </c>
      <c r="AS158" s="76"/>
      <c r="AT158" s="75" t="s">
        <v>30</v>
      </c>
      <c r="AU158" s="76"/>
      <c r="AV158" s="75">
        <v>4</v>
      </c>
      <c r="AW158" s="83"/>
      <c r="AX158" s="75" t="s">
        <v>30</v>
      </c>
      <c r="AY158" s="83"/>
      <c r="AZ158" s="75" t="s">
        <v>30</v>
      </c>
      <c r="BA158" s="83"/>
      <c r="BB158" s="96" t="s">
        <v>30</v>
      </c>
      <c r="BC158" s="137"/>
      <c r="BD158" s="16"/>
      <c r="BE158" s="19">
        <f>H158/H149*100</f>
        <v>1.2089810017271159</v>
      </c>
    </row>
    <row r="159" spans="2:57" s="14" customFormat="1" ht="14.25" customHeight="1">
      <c r="B159" s="78" t="s">
        <v>32</v>
      </c>
      <c r="C159" s="78"/>
      <c r="D159" s="78"/>
      <c r="E159" s="15"/>
      <c r="F159" s="79">
        <v>3.9</v>
      </c>
      <c r="G159" s="80"/>
      <c r="H159" s="75">
        <f>SUM(J159:W159)</f>
        <v>92</v>
      </c>
      <c r="I159" s="76"/>
      <c r="J159" s="75">
        <v>63</v>
      </c>
      <c r="K159" s="76"/>
      <c r="L159" s="75">
        <v>2</v>
      </c>
      <c r="M159" s="76"/>
      <c r="N159" s="75">
        <v>19</v>
      </c>
      <c r="O159" s="83"/>
      <c r="P159" s="84">
        <v>6</v>
      </c>
      <c r="Q159" s="76"/>
      <c r="R159" s="75">
        <v>2</v>
      </c>
      <c r="S159" s="76"/>
      <c r="T159" s="75" t="s">
        <v>30</v>
      </c>
      <c r="U159" s="83"/>
      <c r="V159" s="75" t="s">
        <v>30</v>
      </c>
      <c r="W159" s="76"/>
      <c r="X159" s="75">
        <f t="shared" si="2"/>
        <v>83</v>
      </c>
      <c r="Y159" s="76"/>
      <c r="Z159" s="75">
        <v>60</v>
      </c>
      <c r="AA159" s="76"/>
      <c r="AB159" s="75">
        <v>1</v>
      </c>
      <c r="AC159" s="76"/>
      <c r="AD159" s="75">
        <v>15</v>
      </c>
      <c r="AE159" s="83"/>
      <c r="AF159" s="75">
        <v>5</v>
      </c>
      <c r="AG159" s="83"/>
      <c r="AH159" s="75">
        <v>2</v>
      </c>
      <c r="AI159" s="76"/>
      <c r="AJ159" s="75" t="s">
        <v>30</v>
      </c>
      <c r="AK159" s="83"/>
      <c r="AL159" s="75" t="s">
        <v>30</v>
      </c>
      <c r="AM159" s="76"/>
      <c r="AN159" s="75">
        <f t="shared" si="1"/>
        <v>9</v>
      </c>
      <c r="AO159" s="77"/>
      <c r="AP159" s="75">
        <v>3</v>
      </c>
      <c r="AQ159" s="76"/>
      <c r="AR159" s="75">
        <v>1</v>
      </c>
      <c r="AS159" s="76"/>
      <c r="AT159" s="75">
        <v>4</v>
      </c>
      <c r="AU159" s="83"/>
      <c r="AV159" s="75">
        <v>1</v>
      </c>
      <c r="AW159" s="83"/>
      <c r="AX159" s="75" t="s">
        <v>30</v>
      </c>
      <c r="AY159" s="83"/>
      <c r="AZ159" s="75" t="s">
        <v>30</v>
      </c>
      <c r="BA159" s="83"/>
      <c r="BB159" s="75" t="s">
        <v>30</v>
      </c>
      <c r="BC159" s="84"/>
      <c r="BD159" s="16"/>
      <c r="BE159" s="19">
        <f>H159/H149*100</f>
        <v>3.9723661485319512</v>
      </c>
    </row>
    <row r="160" spans="2:57" s="14" customFormat="1" ht="14.25" customHeight="1">
      <c r="B160" s="78" t="s">
        <v>52</v>
      </c>
      <c r="C160" s="78"/>
      <c r="D160" s="78"/>
      <c r="E160" s="15"/>
      <c r="F160" s="79">
        <v>12.6</v>
      </c>
      <c r="G160" s="80"/>
      <c r="H160" s="75">
        <f>SUM(J160:W160)+1</f>
        <v>298</v>
      </c>
      <c r="I160" s="76"/>
      <c r="J160" s="75">
        <v>99</v>
      </c>
      <c r="K160" s="76"/>
      <c r="L160" s="75">
        <v>2</v>
      </c>
      <c r="M160" s="76"/>
      <c r="N160" s="75">
        <v>107</v>
      </c>
      <c r="O160" s="83"/>
      <c r="P160" s="84">
        <v>27</v>
      </c>
      <c r="Q160" s="76"/>
      <c r="R160" s="75">
        <v>9</v>
      </c>
      <c r="S160" s="76"/>
      <c r="T160" s="75">
        <v>32</v>
      </c>
      <c r="U160" s="76"/>
      <c r="V160" s="75">
        <v>21</v>
      </c>
      <c r="W160" s="76"/>
      <c r="X160" s="75">
        <f t="shared" si="2"/>
        <v>131</v>
      </c>
      <c r="Y160" s="76"/>
      <c r="Z160" s="75">
        <v>61</v>
      </c>
      <c r="AA160" s="76"/>
      <c r="AB160" s="75">
        <v>1</v>
      </c>
      <c r="AC160" s="76"/>
      <c r="AD160" s="75">
        <v>20</v>
      </c>
      <c r="AE160" s="83"/>
      <c r="AF160" s="75">
        <v>18</v>
      </c>
      <c r="AG160" s="83"/>
      <c r="AH160" s="75">
        <v>6</v>
      </c>
      <c r="AI160" s="76"/>
      <c r="AJ160" s="75">
        <v>19</v>
      </c>
      <c r="AK160" s="76"/>
      <c r="AL160" s="75">
        <v>6</v>
      </c>
      <c r="AM160" s="76"/>
      <c r="AN160" s="75">
        <f>SUM(AP160:BC160)+1</f>
        <v>167</v>
      </c>
      <c r="AO160" s="77"/>
      <c r="AP160" s="75">
        <v>38</v>
      </c>
      <c r="AQ160" s="76"/>
      <c r="AR160" s="75">
        <v>1</v>
      </c>
      <c r="AS160" s="76"/>
      <c r="AT160" s="75">
        <v>87</v>
      </c>
      <c r="AU160" s="83"/>
      <c r="AV160" s="75">
        <v>9</v>
      </c>
      <c r="AW160" s="83"/>
      <c r="AX160" s="75">
        <v>3</v>
      </c>
      <c r="AY160" s="83"/>
      <c r="AZ160" s="75">
        <v>13</v>
      </c>
      <c r="BA160" s="83"/>
      <c r="BB160" s="75">
        <v>15</v>
      </c>
      <c r="BC160" s="84"/>
      <c r="BD160" s="16"/>
      <c r="BE160" s="19">
        <f>H160/H149*100</f>
        <v>12.867012089810018</v>
      </c>
    </row>
    <row r="161" spans="2:57" s="22" customFormat="1" ht="14.25" customHeight="1">
      <c r="B161" s="94" t="s">
        <v>53</v>
      </c>
      <c r="C161" s="94"/>
      <c r="D161" s="94"/>
      <c r="E161" s="21"/>
      <c r="F161" s="79">
        <v>1</v>
      </c>
      <c r="G161" s="80"/>
      <c r="H161" s="75">
        <f aca="true" t="shared" si="3" ref="H161:H168">SUM(J161:W161)</f>
        <v>23</v>
      </c>
      <c r="I161" s="76"/>
      <c r="J161" s="75">
        <v>14</v>
      </c>
      <c r="K161" s="76"/>
      <c r="L161" s="75" t="s">
        <v>30</v>
      </c>
      <c r="M161" s="76"/>
      <c r="N161" s="75">
        <v>3</v>
      </c>
      <c r="O161" s="83"/>
      <c r="P161" s="84">
        <v>3</v>
      </c>
      <c r="Q161" s="76"/>
      <c r="R161" s="75">
        <v>1</v>
      </c>
      <c r="S161" s="76"/>
      <c r="T161" s="75">
        <v>2</v>
      </c>
      <c r="U161" s="76"/>
      <c r="V161" s="75" t="s">
        <v>30</v>
      </c>
      <c r="W161" s="76"/>
      <c r="X161" s="75">
        <f t="shared" si="2"/>
        <v>8</v>
      </c>
      <c r="Y161" s="76"/>
      <c r="Z161" s="75">
        <v>3</v>
      </c>
      <c r="AA161" s="76"/>
      <c r="AB161" s="75" t="s">
        <v>30</v>
      </c>
      <c r="AC161" s="76"/>
      <c r="AD161" s="75">
        <v>1</v>
      </c>
      <c r="AE161" s="83"/>
      <c r="AF161" s="75">
        <v>2</v>
      </c>
      <c r="AG161" s="83"/>
      <c r="AH161" s="75">
        <v>1</v>
      </c>
      <c r="AI161" s="76"/>
      <c r="AJ161" s="75">
        <v>1</v>
      </c>
      <c r="AK161" s="76"/>
      <c r="AL161" s="75" t="s">
        <v>30</v>
      </c>
      <c r="AM161" s="76"/>
      <c r="AN161" s="75">
        <f aca="true" t="shared" si="4" ref="AN161:AN166">SUM(AP161:BC161)</f>
        <v>15</v>
      </c>
      <c r="AO161" s="77"/>
      <c r="AP161" s="75">
        <v>11</v>
      </c>
      <c r="AQ161" s="76"/>
      <c r="AR161" s="75" t="s">
        <v>30</v>
      </c>
      <c r="AS161" s="76"/>
      <c r="AT161" s="75">
        <v>2</v>
      </c>
      <c r="AU161" s="83"/>
      <c r="AV161" s="75">
        <v>1</v>
      </c>
      <c r="AW161" s="83"/>
      <c r="AX161" s="75" t="s">
        <v>30</v>
      </c>
      <c r="AY161" s="83"/>
      <c r="AZ161" s="75">
        <v>1</v>
      </c>
      <c r="BA161" s="83"/>
      <c r="BB161" s="96" t="s">
        <v>30</v>
      </c>
      <c r="BC161" s="137"/>
      <c r="BD161" s="23"/>
      <c r="BE161" s="19">
        <f>H161/H149*100</f>
        <v>0.9930915371329878</v>
      </c>
    </row>
    <row r="162" spans="2:57" s="14" customFormat="1" ht="14.25" customHeight="1">
      <c r="B162" s="78" t="s">
        <v>33</v>
      </c>
      <c r="C162" s="78"/>
      <c r="D162" s="78"/>
      <c r="E162" s="24"/>
      <c r="F162" s="79">
        <v>0.6</v>
      </c>
      <c r="G162" s="80"/>
      <c r="H162" s="75">
        <f t="shared" si="3"/>
        <v>13</v>
      </c>
      <c r="I162" s="76"/>
      <c r="J162" s="75">
        <v>9</v>
      </c>
      <c r="K162" s="76"/>
      <c r="L162" s="75" t="s">
        <v>30</v>
      </c>
      <c r="M162" s="76"/>
      <c r="N162" s="75">
        <v>2</v>
      </c>
      <c r="O162" s="83"/>
      <c r="P162" s="84" t="s">
        <v>30</v>
      </c>
      <c r="Q162" s="76"/>
      <c r="R162" s="75">
        <v>1</v>
      </c>
      <c r="S162" s="76"/>
      <c r="T162" s="75">
        <v>1</v>
      </c>
      <c r="U162" s="76"/>
      <c r="V162" s="75" t="s">
        <v>30</v>
      </c>
      <c r="W162" s="76"/>
      <c r="X162" s="75">
        <f t="shared" si="2"/>
        <v>9</v>
      </c>
      <c r="Y162" s="76"/>
      <c r="Z162" s="75">
        <v>7</v>
      </c>
      <c r="AA162" s="76"/>
      <c r="AB162" s="75" t="s">
        <v>30</v>
      </c>
      <c r="AC162" s="76"/>
      <c r="AD162" s="75">
        <v>1</v>
      </c>
      <c r="AE162" s="83"/>
      <c r="AF162" s="75" t="s">
        <v>30</v>
      </c>
      <c r="AG162" s="83"/>
      <c r="AH162" s="75">
        <v>1</v>
      </c>
      <c r="AI162" s="76"/>
      <c r="AJ162" s="75" t="s">
        <v>30</v>
      </c>
      <c r="AK162" s="76"/>
      <c r="AL162" s="75" t="s">
        <v>30</v>
      </c>
      <c r="AM162" s="76"/>
      <c r="AN162" s="75">
        <f t="shared" si="4"/>
        <v>4</v>
      </c>
      <c r="AO162" s="77"/>
      <c r="AP162" s="75">
        <v>2</v>
      </c>
      <c r="AQ162" s="76"/>
      <c r="AR162" s="75" t="s">
        <v>30</v>
      </c>
      <c r="AS162" s="76"/>
      <c r="AT162" s="75">
        <v>1</v>
      </c>
      <c r="AU162" s="83"/>
      <c r="AV162" s="75" t="s">
        <v>30</v>
      </c>
      <c r="AW162" s="83"/>
      <c r="AX162" s="75" t="s">
        <v>30</v>
      </c>
      <c r="AY162" s="83"/>
      <c r="AZ162" s="75">
        <v>1</v>
      </c>
      <c r="BA162" s="83"/>
      <c r="BB162" s="96" t="s">
        <v>30</v>
      </c>
      <c r="BC162" s="137"/>
      <c r="BD162" s="16"/>
      <c r="BE162" s="19">
        <f>H162/H149*100</f>
        <v>0.5613126079447324</v>
      </c>
    </row>
    <row r="163" spans="2:57" s="14" customFormat="1" ht="14.25" customHeight="1">
      <c r="B163" s="93" t="s">
        <v>34</v>
      </c>
      <c r="C163" s="93"/>
      <c r="D163" s="93"/>
      <c r="E163" s="25"/>
      <c r="F163" s="79">
        <v>1.2</v>
      </c>
      <c r="G163" s="80"/>
      <c r="H163" s="75">
        <f t="shared" si="3"/>
        <v>28</v>
      </c>
      <c r="I163" s="76"/>
      <c r="J163" s="75">
        <v>12</v>
      </c>
      <c r="K163" s="76"/>
      <c r="L163" s="75">
        <v>1</v>
      </c>
      <c r="M163" s="76"/>
      <c r="N163" s="75">
        <v>2</v>
      </c>
      <c r="O163" s="83"/>
      <c r="P163" s="84">
        <v>3</v>
      </c>
      <c r="Q163" s="76"/>
      <c r="R163" s="75">
        <v>3</v>
      </c>
      <c r="S163" s="76"/>
      <c r="T163" s="75">
        <v>5</v>
      </c>
      <c r="U163" s="76"/>
      <c r="V163" s="75">
        <v>2</v>
      </c>
      <c r="W163" s="76"/>
      <c r="X163" s="75">
        <f t="shared" si="2"/>
        <v>19</v>
      </c>
      <c r="Y163" s="76"/>
      <c r="Z163" s="75">
        <v>9</v>
      </c>
      <c r="AA163" s="76"/>
      <c r="AB163" s="75" t="s">
        <v>30</v>
      </c>
      <c r="AC163" s="76"/>
      <c r="AD163" s="75">
        <v>1</v>
      </c>
      <c r="AE163" s="83"/>
      <c r="AF163" s="75">
        <v>2</v>
      </c>
      <c r="AG163" s="83"/>
      <c r="AH163" s="75">
        <v>3</v>
      </c>
      <c r="AI163" s="76"/>
      <c r="AJ163" s="75">
        <v>4</v>
      </c>
      <c r="AK163" s="76"/>
      <c r="AL163" s="75" t="s">
        <v>30</v>
      </c>
      <c r="AM163" s="76"/>
      <c r="AN163" s="75">
        <f t="shared" si="4"/>
        <v>9</v>
      </c>
      <c r="AO163" s="77"/>
      <c r="AP163" s="75">
        <v>3</v>
      </c>
      <c r="AQ163" s="76"/>
      <c r="AR163" s="75">
        <v>1</v>
      </c>
      <c r="AS163" s="76"/>
      <c r="AT163" s="75">
        <v>1</v>
      </c>
      <c r="AU163" s="83"/>
      <c r="AV163" s="75">
        <v>1</v>
      </c>
      <c r="AW163" s="83"/>
      <c r="AX163" s="75" t="s">
        <v>30</v>
      </c>
      <c r="AY163" s="83"/>
      <c r="AZ163" s="75">
        <v>1</v>
      </c>
      <c r="BA163" s="83"/>
      <c r="BB163" s="75">
        <v>2</v>
      </c>
      <c r="BC163" s="84"/>
      <c r="BD163" s="16"/>
      <c r="BE163" s="19">
        <f>H163/H149*100</f>
        <v>1.2089810017271159</v>
      </c>
    </row>
    <row r="164" spans="2:57" s="13" customFormat="1" ht="14.25" customHeight="1">
      <c r="B164" s="78" t="s">
        <v>35</v>
      </c>
      <c r="C164" s="78"/>
      <c r="D164" s="78"/>
      <c r="E164" s="15"/>
      <c r="F164" s="79">
        <v>4.6</v>
      </c>
      <c r="G164" s="80"/>
      <c r="H164" s="75">
        <f t="shared" si="3"/>
        <v>109</v>
      </c>
      <c r="I164" s="76"/>
      <c r="J164" s="75">
        <v>19</v>
      </c>
      <c r="K164" s="76"/>
      <c r="L164" s="75">
        <v>3</v>
      </c>
      <c r="M164" s="76"/>
      <c r="N164" s="75">
        <v>64</v>
      </c>
      <c r="O164" s="83"/>
      <c r="P164" s="84">
        <v>1</v>
      </c>
      <c r="Q164" s="76"/>
      <c r="R164" s="75">
        <v>8</v>
      </c>
      <c r="S164" s="76"/>
      <c r="T164" s="75">
        <v>9</v>
      </c>
      <c r="U164" s="76"/>
      <c r="V164" s="75">
        <v>5</v>
      </c>
      <c r="W164" s="76"/>
      <c r="X164" s="75">
        <f t="shared" si="2"/>
        <v>33</v>
      </c>
      <c r="Y164" s="76"/>
      <c r="Z164" s="75">
        <v>9</v>
      </c>
      <c r="AA164" s="76"/>
      <c r="AB164" s="75">
        <v>1</v>
      </c>
      <c r="AC164" s="76"/>
      <c r="AD164" s="75">
        <v>13</v>
      </c>
      <c r="AE164" s="83"/>
      <c r="AF164" s="75">
        <v>1</v>
      </c>
      <c r="AG164" s="83"/>
      <c r="AH164" s="75">
        <v>4</v>
      </c>
      <c r="AI164" s="76"/>
      <c r="AJ164" s="75">
        <v>5</v>
      </c>
      <c r="AK164" s="76"/>
      <c r="AL164" s="75" t="s">
        <v>30</v>
      </c>
      <c r="AM164" s="76"/>
      <c r="AN164" s="75">
        <f t="shared" si="4"/>
        <v>76</v>
      </c>
      <c r="AO164" s="77"/>
      <c r="AP164" s="75">
        <v>10</v>
      </c>
      <c r="AQ164" s="76"/>
      <c r="AR164" s="75">
        <v>2</v>
      </c>
      <c r="AS164" s="76"/>
      <c r="AT164" s="75">
        <v>51</v>
      </c>
      <c r="AU164" s="83"/>
      <c r="AV164" s="75" t="s">
        <v>30</v>
      </c>
      <c r="AW164" s="83"/>
      <c r="AX164" s="75">
        <v>4</v>
      </c>
      <c r="AY164" s="83"/>
      <c r="AZ164" s="75">
        <v>4</v>
      </c>
      <c r="BA164" s="83"/>
      <c r="BB164" s="75">
        <v>5</v>
      </c>
      <c r="BC164" s="84"/>
      <c r="BD164" s="11"/>
      <c r="BE164" s="19">
        <f>H164/H149*100</f>
        <v>4.706390328151986</v>
      </c>
    </row>
    <row r="165" spans="2:57" s="13" customFormat="1" ht="14.25" customHeight="1">
      <c r="B165" s="78" t="s">
        <v>36</v>
      </c>
      <c r="C165" s="78"/>
      <c r="D165" s="78"/>
      <c r="E165" s="15"/>
      <c r="F165" s="79">
        <v>3.9</v>
      </c>
      <c r="G165" s="80"/>
      <c r="H165" s="75">
        <f t="shared" si="3"/>
        <v>91</v>
      </c>
      <c r="I165" s="76"/>
      <c r="J165" s="75">
        <v>35</v>
      </c>
      <c r="K165" s="76"/>
      <c r="L165" s="75" t="s">
        <v>30</v>
      </c>
      <c r="M165" s="76"/>
      <c r="N165" s="75">
        <v>35</v>
      </c>
      <c r="O165" s="83"/>
      <c r="P165" s="84">
        <v>3</v>
      </c>
      <c r="Q165" s="76"/>
      <c r="R165" s="75">
        <v>2</v>
      </c>
      <c r="S165" s="76"/>
      <c r="T165" s="75">
        <v>15</v>
      </c>
      <c r="U165" s="76"/>
      <c r="V165" s="75">
        <v>1</v>
      </c>
      <c r="W165" s="76"/>
      <c r="X165" s="75">
        <f t="shared" si="2"/>
        <v>34</v>
      </c>
      <c r="Y165" s="76"/>
      <c r="Z165" s="75">
        <v>17</v>
      </c>
      <c r="AA165" s="76"/>
      <c r="AB165" s="75" t="s">
        <v>30</v>
      </c>
      <c r="AC165" s="76"/>
      <c r="AD165" s="75">
        <v>8</v>
      </c>
      <c r="AE165" s="83"/>
      <c r="AF165" s="75">
        <v>2</v>
      </c>
      <c r="AG165" s="83"/>
      <c r="AH165" s="75">
        <v>1</v>
      </c>
      <c r="AI165" s="76"/>
      <c r="AJ165" s="75">
        <v>6</v>
      </c>
      <c r="AK165" s="76"/>
      <c r="AL165" s="75" t="s">
        <v>30</v>
      </c>
      <c r="AM165" s="76"/>
      <c r="AN165" s="75">
        <f t="shared" si="4"/>
        <v>57</v>
      </c>
      <c r="AO165" s="77"/>
      <c r="AP165" s="75">
        <v>18</v>
      </c>
      <c r="AQ165" s="76"/>
      <c r="AR165" s="75" t="s">
        <v>30</v>
      </c>
      <c r="AS165" s="76"/>
      <c r="AT165" s="75">
        <v>27</v>
      </c>
      <c r="AU165" s="83"/>
      <c r="AV165" s="75">
        <v>1</v>
      </c>
      <c r="AW165" s="83"/>
      <c r="AX165" s="75">
        <v>1</v>
      </c>
      <c r="AY165" s="83"/>
      <c r="AZ165" s="75">
        <v>9</v>
      </c>
      <c r="BA165" s="83"/>
      <c r="BB165" s="75">
        <v>1</v>
      </c>
      <c r="BC165" s="84"/>
      <c r="BD165" s="11"/>
      <c r="BE165" s="19">
        <f>H165/H149*100</f>
        <v>3.929188255613126</v>
      </c>
    </row>
    <row r="166" spans="2:57" s="14" customFormat="1" ht="14.25" customHeight="1">
      <c r="B166" s="78" t="s">
        <v>26</v>
      </c>
      <c r="C166" s="78"/>
      <c r="D166" s="78"/>
      <c r="E166" s="15"/>
      <c r="F166" s="79">
        <v>2.2</v>
      </c>
      <c r="G166" s="80"/>
      <c r="H166" s="75">
        <f t="shared" si="3"/>
        <v>51</v>
      </c>
      <c r="I166" s="76"/>
      <c r="J166" s="75">
        <v>24</v>
      </c>
      <c r="K166" s="76"/>
      <c r="L166" s="75" t="s">
        <v>30</v>
      </c>
      <c r="M166" s="76"/>
      <c r="N166" s="75">
        <v>19</v>
      </c>
      <c r="O166" s="83"/>
      <c r="P166" s="84" t="s">
        <v>30</v>
      </c>
      <c r="Q166" s="76"/>
      <c r="R166" s="75">
        <v>1</v>
      </c>
      <c r="S166" s="76"/>
      <c r="T166" s="75">
        <v>6</v>
      </c>
      <c r="U166" s="76"/>
      <c r="V166" s="75">
        <v>1</v>
      </c>
      <c r="W166" s="76"/>
      <c r="X166" s="75">
        <f t="shared" si="2"/>
        <v>23</v>
      </c>
      <c r="Y166" s="76"/>
      <c r="Z166" s="75">
        <v>15</v>
      </c>
      <c r="AA166" s="76"/>
      <c r="AB166" s="75" t="s">
        <v>30</v>
      </c>
      <c r="AC166" s="76"/>
      <c r="AD166" s="75">
        <v>6</v>
      </c>
      <c r="AE166" s="83"/>
      <c r="AF166" s="75" t="s">
        <v>30</v>
      </c>
      <c r="AG166" s="83"/>
      <c r="AH166" s="75">
        <v>1</v>
      </c>
      <c r="AI166" s="76"/>
      <c r="AJ166" s="75">
        <v>1</v>
      </c>
      <c r="AK166" s="76"/>
      <c r="AL166" s="75" t="s">
        <v>30</v>
      </c>
      <c r="AM166" s="76"/>
      <c r="AN166" s="75">
        <f t="shared" si="4"/>
        <v>28</v>
      </c>
      <c r="AO166" s="77"/>
      <c r="AP166" s="75">
        <v>9</v>
      </c>
      <c r="AQ166" s="76"/>
      <c r="AR166" s="75" t="s">
        <v>30</v>
      </c>
      <c r="AS166" s="76"/>
      <c r="AT166" s="75">
        <v>13</v>
      </c>
      <c r="AU166" s="83"/>
      <c r="AV166" s="75" t="s">
        <v>30</v>
      </c>
      <c r="AW166" s="83"/>
      <c r="AX166" s="75" t="s">
        <v>30</v>
      </c>
      <c r="AY166" s="83"/>
      <c r="AZ166" s="75">
        <v>5</v>
      </c>
      <c r="BA166" s="83"/>
      <c r="BB166" s="75">
        <v>1</v>
      </c>
      <c r="BC166" s="84"/>
      <c r="BD166" s="16"/>
      <c r="BE166" s="19">
        <f>H166/H149*100</f>
        <v>2.2020725388601035</v>
      </c>
    </row>
    <row r="167" spans="2:57" s="14" customFormat="1" ht="14.25" customHeight="1">
      <c r="B167" s="78" t="s">
        <v>25</v>
      </c>
      <c r="C167" s="78"/>
      <c r="D167" s="78"/>
      <c r="E167" s="15"/>
      <c r="F167" s="79">
        <v>8.3</v>
      </c>
      <c r="G167" s="80"/>
      <c r="H167" s="75">
        <f t="shared" si="3"/>
        <v>197</v>
      </c>
      <c r="I167" s="76"/>
      <c r="J167" s="75">
        <v>111</v>
      </c>
      <c r="K167" s="76"/>
      <c r="L167" s="75">
        <v>5</v>
      </c>
      <c r="M167" s="76"/>
      <c r="N167" s="75">
        <v>67</v>
      </c>
      <c r="O167" s="83"/>
      <c r="P167" s="84">
        <v>3</v>
      </c>
      <c r="Q167" s="76"/>
      <c r="R167" s="75">
        <v>2</v>
      </c>
      <c r="S167" s="76"/>
      <c r="T167" s="75">
        <v>8</v>
      </c>
      <c r="U167" s="76"/>
      <c r="V167" s="75">
        <v>1</v>
      </c>
      <c r="W167" s="76"/>
      <c r="X167" s="75">
        <f t="shared" si="2"/>
        <v>46</v>
      </c>
      <c r="Y167" s="76"/>
      <c r="Z167" s="75">
        <v>25</v>
      </c>
      <c r="AA167" s="76"/>
      <c r="AB167" s="75">
        <v>1</v>
      </c>
      <c r="AC167" s="76"/>
      <c r="AD167" s="75">
        <v>10</v>
      </c>
      <c r="AE167" s="83"/>
      <c r="AF167" s="75">
        <v>2</v>
      </c>
      <c r="AG167" s="83"/>
      <c r="AH167" s="75">
        <v>1</v>
      </c>
      <c r="AI167" s="76"/>
      <c r="AJ167" s="75">
        <v>7</v>
      </c>
      <c r="AK167" s="76"/>
      <c r="AL167" s="75" t="s">
        <v>30</v>
      </c>
      <c r="AM167" s="76"/>
      <c r="AN167" s="75">
        <f>SUM(AP167:BC167)</f>
        <v>151</v>
      </c>
      <c r="AO167" s="77"/>
      <c r="AP167" s="75">
        <v>86</v>
      </c>
      <c r="AQ167" s="76"/>
      <c r="AR167" s="75">
        <v>4</v>
      </c>
      <c r="AS167" s="76"/>
      <c r="AT167" s="75">
        <v>57</v>
      </c>
      <c r="AU167" s="83"/>
      <c r="AV167" s="75">
        <v>1</v>
      </c>
      <c r="AW167" s="83"/>
      <c r="AX167" s="75">
        <v>1</v>
      </c>
      <c r="AY167" s="83"/>
      <c r="AZ167" s="75">
        <v>1</v>
      </c>
      <c r="BA167" s="83"/>
      <c r="BB167" s="75">
        <v>1</v>
      </c>
      <c r="BC167" s="84"/>
      <c r="BD167" s="16"/>
      <c r="BE167" s="19">
        <f>H167/H149*100</f>
        <v>8.506044905008636</v>
      </c>
    </row>
    <row r="168" spans="2:57" s="14" customFormat="1" ht="14.25" customHeight="1">
      <c r="B168" s="78" t="s">
        <v>27</v>
      </c>
      <c r="C168" s="78"/>
      <c r="D168" s="78"/>
      <c r="E168" s="15"/>
      <c r="F168" s="79">
        <v>0.7</v>
      </c>
      <c r="G168" s="80"/>
      <c r="H168" s="75">
        <f t="shared" si="3"/>
        <v>17</v>
      </c>
      <c r="I168" s="76"/>
      <c r="J168" s="75">
        <v>10</v>
      </c>
      <c r="K168" s="76"/>
      <c r="L168" s="75" t="s">
        <v>30</v>
      </c>
      <c r="M168" s="76"/>
      <c r="N168" s="75">
        <v>6</v>
      </c>
      <c r="O168" s="83"/>
      <c r="P168" s="84" t="s">
        <v>30</v>
      </c>
      <c r="Q168" s="76"/>
      <c r="R168" s="75">
        <v>1</v>
      </c>
      <c r="S168" s="76"/>
      <c r="T168" s="75" t="s">
        <v>30</v>
      </c>
      <c r="U168" s="76"/>
      <c r="V168" s="75" t="s">
        <v>30</v>
      </c>
      <c r="W168" s="76"/>
      <c r="X168" s="75">
        <f t="shared" si="2"/>
        <v>11</v>
      </c>
      <c r="Y168" s="76"/>
      <c r="Z168" s="75">
        <v>8</v>
      </c>
      <c r="AA168" s="76"/>
      <c r="AB168" s="75" t="s">
        <v>30</v>
      </c>
      <c r="AC168" s="76"/>
      <c r="AD168" s="75">
        <v>2</v>
      </c>
      <c r="AE168" s="83"/>
      <c r="AF168" s="75" t="s">
        <v>30</v>
      </c>
      <c r="AG168" s="83"/>
      <c r="AH168" s="75">
        <v>1</v>
      </c>
      <c r="AI168" s="76"/>
      <c r="AJ168" s="75" t="s">
        <v>30</v>
      </c>
      <c r="AK168" s="76"/>
      <c r="AL168" s="75" t="s">
        <v>30</v>
      </c>
      <c r="AM168" s="76"/>
      <c r="AN168" s="75">
        <f>SUM(AP168:BC168)</f>
        <v>6</v>
      </c>
      <c r="AO168" s="77"/>
      <c r="AP168" s="75">
        <v>2</v>
      </c>
      <c r="AQ168" s="76"/>
      <c r="AR168" s="75" t="s">
        <v>30</v>
      </c>
      <c r="AS168" s="76"/>
      <c r="AT168" s="75">
        <v>4</v>
      </c>
      <c r="AU168" s="83"/>
      <c r="AV168" s="75" t="s">
        <v>30</v>
      </c>
      <c r="AW168" s="83"/>
      <c r="AX168" s="75" t="s">
        <v>30</v>
      </c>
      <c r="AY168" s="83"/>
      <c r="AZ168" s="75" t="s">
        <v>30</v>
      </c>
      <c r="BA168" s="83"/>
      <c r="BB168" s="96" t="s">
        <v>30</v>
      </c>
      <c r="BC168" s="137"/>
      <c r="BD168" s="16"/>
      <c r="BE168" s="19">
        <f>H168/H149*100</f>
        <v>0.7340241796200345</v>
      </c>
    </row>
    <row r="169" spans="2:57" s="14" customFormat="1" ht="14.25" customHeight="1">
      <c r="B169" s="90" t="s">
        <v>38</v>
      </c>
      <c r="C169" s="90"/>
      <c r="D169" s="90"/>
      <c r="E169" s="26"/>
      <c r="F169" s="79">
        <v>13.9</v>
      </c>
      <c r="G169" s="80"/>
      <c r="H169" s="75">
        <f>SUM(J169:W169)+2</f>
        <v>328</v>
      </c>
      <c r="I169" s="76"/>
      <c r="J169" s="75">
        <v>217</v>
      </c>
      <c r="K169" s="76"/>
      <c r="L169" s="75">
        <v>5</v>
      </c>
      <c r="M169" s="76"/>
      <c r="N169" s="75">
        <v>58</v>
      </c>
      <c r="O169" s="83"/>
      <c r="P169" s="84">
        <v>29</v>
      </c>
      <c r="Q169" s="76"/>
      <c r="R169" s="75">
        <v>2</v>
      </c>
      <c r="S169" s="76"/>
      <c r="T169" s="75">
        <v>13</v>
      </c>
      <c r="U169" s="76"/>
      <c r="V169" s="75">
        <v>2</v>
      </c>
      <c r="W169" s="76"/>
      <c r="X169" s="75">
        <f>SUM(Z169:AM169)+1</f>
        <v>240</v>
      </c>
      <c r="Y169" s="76"/>
      <c r="Z169" s="75">
        <v>168</v>
      </c>
      <c r="AA169" s="76"/>
      <c r="AB169" s="75">
        <v>1</v>
      </c>
      <c r="AC169" s="76"/>
      <c r="AD169" s="75">
        <v>29</v>
      </c>
      <c r="AE169" s="83"/>
      <c r="AF169" s="75">
        <v>28</v>
      </c>
      <c r="AG169" s="83"/>
      <c r="AH169" s="75">
        <v>2</v>
      </c>
      <c r="AI169" s="76"/>
      <c r="AJ169" s="75">
        <v>11</v>
      </c>
      <c r="AK169" s="76"/>
      <c r="AL169" s="75" t="s">
        <v>30</v>
      </c>
      <c r="AM169" s="76"/>
      <c r="AN169" s="75">
        <f>SUM(AP169:BC169)+1</f>
        <v>88</v>
      </c>
      <c r="AO169" s="77"/>
      <c r="AP169" s="75">
        <v>49</v>
      </c>
      <c r="AQ169" s="76"/>
      <c r="AR169" s="75">
        <v>4</v>
      </c>
      <c r="AS169" s="76"/>
      <c r="AT169" s="75">
        <v>29</v>
      </c>
      <c r="AU169" s="83"/>
      <c r="AV169" s="75">
        <v>1</v>
      </c>
      <c r="AW169" s="83"/>
      <c r="AX169" s="75" t="s">
        <v>30</v>
      </c>
      <c r="AY169" s="83"/>
      <c r="AZ169" s="75">
        <v>2</v>
      </c>
      <c r="BA169" s="83"/>
      <c r="BB169" s="75">
        <v>2</v>
      </c>
      <c r="BC169" s="84"/>
      <c r="BD169" s="16"/>
      <c r="BE169" s="19">
        <f>H169/H149*100</f>
        <v>14.162348877374784</v>
      </c>
    </row>
    <row r="170" spans="2:57" s="14" customFormat="1" ht="14.25" customHeight="1">
      <c r="B170" s="89" t="s">
        <v>37</v>
      </c>
      <c r="C170" s="89"/>
      <c r="D170" s="89"/>
      <c r="E170" s="39"/>
      <c r="F170" s="79">
        <v>1.6</v>
      </c>
      <c r="G170" s="80"/>
      <c r="H170" s="75">
        <f>SUM(J170:W170)</f>
        <v>37</v>
      </c>
      <c r="I170" s="76"/>
      <c r="J170" s="75">
        <v>30</v>
      </c>
      <c r="K170" s="76"/>
      <c r="L170" s="75">
        <v>1</v>
      </c>
      <c r="M170" s="76"/>
      <c r="N170" s="75">
        <v>6</v>
      </c>
      <c r="O170" s="83"/>
      <c r="P170" s="75" t="s">
        <v>30</v>
      </c>
      <c r="Q170" s="83"/>
      <c r="R170" s="75" t="s">
        <v>30</v>
      </c>
      <c r="S170" s="83"/>
      <c r="T170" s="75" t="s">
        <v>30</v>
      </c>
      <c r="U170" s="83"/>
      <c r="V170" s="75" t="s">
        <v>30</v>
      </c>
      <c r="W170" s="83"/>
      <c r="X170" s="75">
        <f>SUM(Z170:AM170)</f>
        <v>28</v>
      </c>
      <c r="Y170" s="76"/>
      <c r="Z170" s="75">
        <v>26</v>
      </c>
      <c r="AA170" s="76"/>
      <c r="AB170" s="75" t="s">
        <v>30</v>
      </c>
      <c r="AC170" s="76"/>
      <c r="AD170" s="75">
        <v>2</v>
      </c>
      <c r="AE170" s="83"/>
      <c r="AF170" s="75" t="s">
        <v>30</v>
      </c>
      <c r="AG170" s="83"/>
      <c r="AH170" s="75" t="s">
        <v>30</v>
      </c>
      <c r="AI170" s="83"/>
      <c r="AJ170" s="75" t="s">
        <v>30</v>
      </c>
      <c r="AK170" s="83"/>
      <c r="AL170" s="75" t="s">
        <v>30</v>
      </c>
      <c r="AM170" s="83"/>
      <c r="AN170" s="75">
        <f>SUM(AP170:BC170)</f>
        <v>9</v>
      </c>
      <c r="AO170" s="77"/>
      <c r="AP170" s="75">
        <v>4</v>
      </c>
      <c r="AQ170" s="76"/>
      <c r="AR170" s="75">
        <v>1</v>
      </c>
      <c r="AS170" s="76"/>
      <c r="AT170" s="75">
        <v>4</v>
      </c>
      <c r="AU170" s="83"/>
      <c r="AV170" s="75" t="s">
        <v>30</v>
      </c>
      <c r="AW170" s="83"/>
      <c r="AX170" s="75" t="s">
        <v>30</v>
      </c>
      <c r="AY170" s="83"/>
      <c r="AZ170" s="75" t="s">
        <v>30</v>
      </c>
      <c r="BA170" s="83"/>
      <c r="BB170" s="96" t="s">
        <v>30</v>
      </c>
      <c r="BC170" s="137"/>
      <c r="BD170" s="16"/>
      <c r="BE170" s="20">
        <f>H170/H149*100</f>
        <v>1.5975820379965457</v>
      </c>
    </row>
    <row r="171" spans="2:57" s="14" customFormat="1" ht="14.25" customHeight="1">
      <c r="B171" s="78" t="s">
        <v>3</v>
      </c>
      <c r="C171" s="78"/>
      <c r="D171" s="78"/>
      <c r="E171" s="15"/>
      <c r="F171" s="79">
        <v>1.4</v>
      </c>
      <c r="G171" s="80"/>
      <c r="H171" s="75">
        <f>SUM(J171:W171)+20</f>
        <v>33</v>
      </c>
      <c r="I171" s="76"/>
      <c r="J171" s="75">
        <v>2</v>
      </c>
      <c r="K171" s="76"/>
      <c r="L171" s="75" t="s">
        <v>30</v>
      </c>
      <c r="M171" s="76"/>
      <c r="N171" s="75">
        <v>1</v>
      </c>
      <c r="O171" s="83"/>
      <c r="P171" s="84">
        <v>1</v>
      </c>
      <c r="Q171" s="76"/>
      <c r="R171" s="75">
        <v>1</v>
      </c>
      <c r="S171" s="76"/>
      <c r="T171" s="75">
        <v>5</v>
      </c>
      <c r="U171" s="76"/>
      <c r="V171" s="75">
        <v>3</v>
      </c>
      <c r="W171" s="76"/>
      <c r="X171" s="75">
        <f>SUM(Z171:AM171)+14</f>
        <v>22</v>
      </c>
      <c r="Y171" s="76"/>
      <c r="Z171" s="75">
        <v>1</v>
      </c>
      <c r="AA171" s="76"/>
      <c r="AB171" s="75" t="s">
        <v>30</v>
      </c>
      <c r="AC171" s="76"/>
      <c r="AD171" s="75" t="s">
        <v>30</v>
      </c>
      <c r="AE171" s="83"/>
      <c r="AF171" s="75">
        <v>1</v>
      </c>
      <c r="AG171" s="83"/>
      <c r="AH171" s="75">
        <v>1</v>
      </c>
      <c r="AI171" s="76"/>
      <c r="AJ171" s="75">
        <v>3</v>
      </c>
      <c r="AK171" s="76"/>
      <c r="AL171" s="75">
        <v>2</v>
      </c>
      <c r="AM171" s="83"/>
      <c r="AN171" s="75">
        <f>SUM(AP171:BC171)+6</f>
        <v>11</v>
      </c>
      <c r="AO171" s="77"/>
      <c r="AP171" s="75">
        <v>1</v>
      </c>
      <c r="AQ171" s="76"/>
      <c r="AR171" s="75" t="s">
        <v>30</v>
      </c>
      <c r="AS171" s="76"/>
      <c r="AT171" s="75">
        <v>1</v>
      </c>
      <c r="AU171" s="83"/>
      <c r="AV171" s="75" t="s">
        <v>30</v>
      </c>
      <c r="AW171" s="83"/>
      <c r="AX171" s="75" t="s">
        <v>30</v>
      </c>
      <c r="AY171" s="83"/>
      <c r="AZ171" s="75">
        <v>2</v>
      </c>
      <c r="BA171" s="83"/>
      <c r="BB171" s="75">
        <v>1</v>
      </c>
      <c r="BC171" s="84"/>
      <c r="BE171" s="18">
        <f>H171/H149*100</f>
        <v>1.4248704663212435</v>
      </c>
    </row>
    <row r="172" spans="2:57" s="14" customFormat="1" ht="14.25" customHeight="1">
      <c r="B172" s="15"/>
      <c r="C172" s="15"/>
      <c r="D172" s="15"/>
      <c r="E172" s="15"/>
      <c r="F172" s="29"/>
      <c r="G172" s="68"/>
      <c r="H172" s="4"/>
      <c r="I172" s="30"/>
      <c r="J172" s="4"/>
      <c r="K172" s="30"/>
      <c r="L172" s="4"/>
      <c r="M172" s="30"/>
      <c r="N172" s="32"/>
      <c r="O172" s="30"/>
      <c r="P172" s="10"/>
      <c r="Q172" s="30"/>
      <c r="R172" s="4"/>
      <c r="S172" s="30"/>
      <c r="T172" s="4"/>
      <c r="U172" s="30"/>
      <c r="V172" s="4"/>
      <c r="W172" s="30"/>
      <c r="X172" s="4"/>
      <c r="Y172" s="30"/>
      <c r="Z172" s="4"/>
      <c r="AA172" s="30"/>
      <c r="AB172" s="4"/>
      <c r="AC172" s="30"/>
      <c r="AD172" s="32"/>
      <c r="AE172" s="30"/>
      <c r="AF172" s="4"/>
      <c r="AG172" s="5"/>
      <c r="AH172" s="4"/>
      <c r="AI172" s="30"/>
      <c r="AJ172" s="4"/>
      <c r="AK172" s="30"/>
      <c r="AL172" s="6"/>
      <c r="AM172" s="71"/>
      <c r="AN172" s="4"/>
      <c r="AO172" s="32"/>
      <c r="AP172" s="4"/>
      <c r="AQ172" s="30"/>
      <c r="AR172" s="4"/>
      <c r="AS172" s="30"/>
      <c r="AT172" s="36"/>
      <c r="AU172" s="35"/>
      <c r="AV172" s="4"/>
      <c r="AW172" s="5"/>
      <c r="AX172" s="4"/>
      <c r="AY172" s="5"/>
      <c r="AZ172" s="4"/>
      <c r="BA172" s="5"/>
      <c r="BB172" s="4"/>
      <c r="BC172" s="10"/>
      <c r="BE172" s="18"/>
    </row>
    <row r="173" spans="1:57" s="14" customFormat="1" ht="14.25" customHeight="1">
      <c r="A173" s="14" t="s">
        <v>4</v>
      </c>
      <c r="D173" s="16"/>
      <c r="E173" s="16"/>
      <c r="F173" s="29"/>
      <c r="G173" s="68"/>
      <c r="H173" s="34"/>
      <c r="I173" s="35"/>
      <c r="J173" s="36"/>
      <c r="K173" s="36"/>
      <c r="L173" s="34"/>
      <c r="M173" s="35"/>
      <c r="N173" s="36"/>
      <c r="O173" s="35"/>
      <c r="P173" s="36"/>
      <c r="Q173" s="36"/>
      <c r="R173" s="34"/>
      <c r="S173" s="35"/>
      <c r="T173" s="34"/>
      <c r="U173" s="35"/>
      <c r="V173" s="34"/>
      <c r="W173" s="35"/>
      <c r="X173" s="34"/>
      <c r="Y173" s="35"/>
      <c r="Z173" s="34"/>
      <c r="AA173" s="35"/>
      <c r="AB173" s="34"/>
      <c r="AC173" s="35"/>
      <c r="AD173" s="36"/>
      <c r="AE173" s="35"/>
      <c r="AF173" s="37"/>
      <c r="AG173" s="37"/>
      <c r="AH173" s="34"/>
      <c r="AI173" s="35"/>
      <c r="AJ173" s="37"/>
      <c r="AK173" s="37"/>
      <c r="AL173" s="34"/>
      <c r="AM173" s="35"/>
      <c r="AN173" s="37"/>
      <c r="AO173" s="37"/>
      <c r="AP173" s="34"/>
      <c r="AQ173" s="35"/>
      <c r="AR173" s="34"/>
      <c r="AS173" s="35"/>
      <c r="AT173" s="36"/>
      <c r="AU173" s="35"/>
      <c r="AV173" s="34"/>
      <c r="AW173" s="35"/>
      <c r="AX173" s="34"/>
      <c r="AY173" s="35"/>
      <c r="AZ173" s="34"/>
      <c r="BA173" s="35"/>
      <c r="BB173" s="34"/>
      <c r="BC173" s="36"/>
      <c r="BD173" s="18">
        <f>1.9+41.2+53.2</f>
        <v>96.30000000000001</v>
      </c>
      <c r="BE173" s="18">
        <f>H174+H176+H178</f>
        <v>2283</v>
      </c>
    </row>
    <row r="174" spans="2:59" s="14" customFormat="1" ht="14.25" customHeight="1">
      <c r="B174" s="78" t="s">
        <v>6</v>
      </c>
      <c r="C174" s="78"/>
      <c r="D174" s="78"/>
      <c r="E174" s="15"/>
      <c r="F174" s="79">
        <v>7.2</v>
      </c>
      <c r="G174" s="80"/>
      <c r="H174" s="75">
        <f>SUM(J174:W174)</f>
        <v>169</v>
      </c>
      <c r="I174" s="76"/>
      <c r="J174" s="75">
        <f>SUM(J151:K153)</f>
        <v>25</v>
      </c>
      <c r="K174" s="76"/>
      <c r="L174" s="81">
        <f>SUM(L151:M153)</f>
        <v>0</v>
      </c>
      <c r="M174" s="82"/>
      <c r="N174" s="75">
        <f>SUM(N151:O153)</f>
        <v>20</v>
      </c>
      <c r="O174" s="76"/>
      <c r="P174" s="75">
        <f>SUM(P151:Q153)</f>
        <v>4</v>
      </c>
      <c r="Q174" s="76"/>
      <c r="R174" s="75">
        <f>SUM(R151:S153)</f>
        <v>5</v>
      </c>
      <c r="S174" s="76"/>
      <c r="T174" s="75">
        <f>SUM(T151:U153)</f>
        <v>79</v>
      </c>
      <c r="U174" s="76"/>
      <c r="V174" s="75">
        <f>SUM(V151:W153)</f>
        <v>36</v>
      </c>
      <c r="W174" s="76"/>
      <c r="X174" s="75">
        <f>SUM(X151:Y153)</f>
        <v>92</v>
      </c>
      <c r="Y174" s="76"/>
      <c r="Z174" s="75">
        <f>SUM(Z151:AA153)</f>
        <v>12</v>
      </c>
      <c r="AA174" s="76"/>
      <c r="AB174" s="81">
        <f>SUM(AB151:AC153)</f>
        <v>0</v>
      </c>
      <c r="AC174" s="82"/>
      <c r="AD174" s="75">
        <f>SUM(AD151:AE153)</f>
        <v>6</v>
      </c>
      <c r="AE174" s="76"/>
      <c r="AF174" s="75">
        <f>SUM(AF151:AG153)</f>
        <v>4</v>
      </c>
      <c r="AG174" s="76"/>
      <c r="AH174" s="75">
        <f>SUM(AH151:AI153)</f>
        <v>5</v>
      </c>
      <c r="AI174" s="76"/>
      <c r="AJ174" s="75">
        <f>SUM(AJ151:AK153)</f>
        <v>60</v>
      </c>
      <c r="AK174" s="76"/>
      <c r="AL174" s="75">
        <f>SUM(AL151:AM153)</f>
        <v>5</v>
      </c>
      <c r="AM174" s="76"/>
      <c r="AN174" s="75">
        <f>SUM(AN151:AO153)</f>
        <v>77</v>
      </c>
      <c r="AO174" s="76"/>
      <c r="AP174" s="75">
        <f>SUM(AP151:AQ153)</f>
        <v>13</v>
      </c>
      <c r="AQ174" s="76"/>
      <c r="AR174" s="81">
        <f>SUM(AR151:AS153)</f>
        <v>0</v>
      </c>
      <c r="AS174" s="82"/>
      <c r="AT174" s="75">
        <f>SUM(AT151:AU153)</f>
        <v>14</v>
      </c>
      <c r="AU174" s="76"/>
      <c r="AV174" s="75">
        <f>SUM(AV151:AW153)</f>
        <v>0</v>
      </c>
      <c r="AW174" s="76"/>
      <c r="AX174" s="75">
        <f>SUM(AX151:AY153)</f>
        <v>0</v>
      </c>
      <c r="AY174" s="76"/>
      <c r="AZ174" s="75">
        <f>SUM(AZ151:BA153)</f>
        <v>19</v>
      </c>
      <c r="BA174" s="76"/>
      <c r="BB174" s="75">
        <f>SUM(BB151:BC153)</f>
        <v>31</v>
      </c>
      <c r="BC174" s="77"/>
      <c r="BD174" s="16"/>
      <c r="BE174" s="18">
        <f>SUM(F151:G153)</f>
        <v>7.1</v>
      </c>
      <c r="BF174" s="16"/>
      <c r="BG174" s="28">
        <f>SUM(BE151:BE153)</f>
        <v>7.29706390328152</v>
      </c>
    </row>
    <row r="175" spans="2:58" s="22" customFormat="1" ht="6" customHeight="1">
      <c r="B175" s="15"/>
      <c r="D175" s="23"/>
      <c r="E175" s="23"/>
      <c r="F175" s="29"/>
      <c r="G175" s="68"/>
      <c r="H175" s="4"/>
      <c r="I175" s="30"/>
      <c r="J175" s="4"/>
      <c r="K175" s="30"/>
      <c r="L175" s="4"/>
      <c r="M175" s="30"/>
      <c r="N175" s="32"/>
      <c r="O175" s="30"/>
      <c r="P175" s="10"/>
      <c r="Q175" s="30"/>
      <c r="R175" s="4"/>
      <c r="S175" s="30"/>
      <c r="T175" s="4"/>
      <c r="U175" s="30"/>
      <c r="V175" s="4"/>
      <c r="W175" s="30"/>
      <c r="X175" s="4"/>
      <c r="Y175" s="30"/>
      <c r="Z175" s="4"/>
      <c r="AA175" s="30"/>
      <c r="AB175" s="4"/>
      <c r="AC175" s="30"/>
      <c r="AD175" s="32"/>
      <c r="AE175" s="30"/>
      <c r="AF175" s="4"/>
      <c r="AG175" s="30"/>
      <c r="AH175" s="4"/>
      <c r="AI175" s="30"/>
      <c r="AJ175" s="4"/>
      <c r="AK175" s="30"/>
      <c r="AL175" s="4"/>
      <c r="AM175" s="30"/>
      <c r="AN175" s="4"/>
      <c r="AO175" s="32"/>
      <c r="AP175" s="4"/>
      <c r="AQ175" s="30"/>
      <c r="AR175" s="4"/>
      <c r="AS175" s="30"/>
      <c r="AT175" s="32"/>
      <c r="AU175" s="30"/>
      <c r="AV175" s="4"/>
      <c r="AW175" s="5"/>
      <c r="AX175" s="4"/>
      <c r="AY175" s="5"/>
      <c r="AZ175" s="4"/>
      <c r="BA175" s="5"/>
      <c r="BB175" s="4"/>
      <c r="BC175" s="10"/>
      <c r="BD175" s="23"/>
      <c r="BE175" s="31"/>
      <c r="BF175" s="23"/>
    </row>
    <row r="176" spans="2:59" s="14" customFormat="1" ht="14.25" customHeight="1">
      <c r="B176" s="78" t="s">
        <v>5</v>
      </c>
      <c r="C176" s="78"/>
      <c r="D176" s="78"/>
      <c r="E176" s="15"/>
      <c r="F176" s="79">
        <v>33.9</v>
      </c>
      <c r="G176" s="80"/>
      <c r="H176" s="75">
        <f>SUM(J176:W176)+5</f>
        <v>799</v>
      </c>
      <c r="I176" s="76"/>
      <c r="J176" s="75">
        <f>SUM(J154:K156)</f>
        <v>472</v>
      </c>
      <c r="K176" s="76"/>
      <c r="L176" s="75">
        <f>SUM(L154:M156)</f>
        <v>65</v>
      </c>
      <c r="M176" s="76"/>
      <c r="N176" s="75">
        <f>SUM(N154:O156)</f>
        <v>114</v>
      </c>
      <c r="O176" s="76"/>
      <c r="P176" s="75">
        <f>SUM(P154:Q156)</f>
        <v>58</v>
      </c>
      <c r="Q176" s="76"/>
      <c r="R176" s="75">
        <f>SUM(R154:S156)</f>
        <v>15</v>
      </c>
      <c r="S176" s="76"/>
      <c r="T176" s="75">
        <f>SUM(T154:U156)</f>
        <v>51</v>
      </c>
      <c r="U176" s="76"/>
      <c r="V176" s="75">
        <f>SUM(V154:W156)</f>
        <v>19</v>
      </c>
      <c r="W176" s="76"/>
      <c r="X176" s="75">
        <f>SUM(X154:Y156)</f>
        <v>530</v>
      </c>
      <c r="Y176" s="76"/>
      <c r="Z176" s="75">
        <f>SUM(Z154:AA156)</f>
        <v>351</v>
      </c>
      <c r="AA176" s="76"/>
      <c r="AB176" s="75">
        <f>SUM(AB154:AC156)</f>
        <v>21</v>
      </c>
      <c r="AC176" s="76"/>
      <c r="AD176" s="75">
        <f>SUM(AD154:AE156)</f>
        <v>38</v>
      </c>
      <c r="AE176" s="76"/>
      <c r="AF176" s="75">
        <f>SUM(AF154:AG156)</f>
        <v>49</v>
      </c>
      <c r="AG176" s="76"/>
      <c r="AH176" s="75">
        <f>SUM(AH154:AI156)</f>
        <v>13</v>
      </c>
      <c r="AI176" s="76"/>
      <c r="AJ176" s="75">
        <f>SUM(AJ154:AK156)</f>
        <v>44</v>
      </c>
      <c r="AK176" s="76"/>
      <c r="AL176" s="75">
        <f>SUM(AL154:AM156)</f>
        <v>9</v>
      </c>
      <c r="AM176" s="76"/>
      <c r="AN176" s="75">
        <f>SUM(AN154:AO156)</f>
        <v>269</v>
      </c>
      <c r="AO176" s="76"/>
      <c r="AP176" s="75">
        <f>SUM(AP154:AQ156)</f>
        <v>121</v>
      </c>
      <c r="AQ176" s="76"/>
      <c r="AR176" s="75">
        <f>SUM(AR154:AS156)</f>
        <v>44</v>
      </c>
      <c r="AS176" s="76"/>
      <c r="AT176" s="75">
        <f>SUM(AT154:AU156)</f>
        <v>76</v>
      </c>
      <c r="AU176" s="76"/>
      <c r="AV176" s="75">
        <f>SUM(AV154:AW156)</f>
        <v>9</v>
      </c>
      <c r="AW176" s="76"/>
      <c r="AX176" s="75">
        <f>SUM(AX154:AY156)</f>
        <v>2</v>
      </c>
      <c r="AY176" s="76"/>
      <c r="AZ176" s="75">
        <f>SUM(AZ154:BA156)</f>
        <v>7</v>
      </c>
      <c r="BA176" s="76"/>
      <c r="BB176" s="75">
        <f>SUM(BB154:BC156)</f>
        <v>10</v>
      </c>
      <c r="BC176" s="77"/>
      <c r="BD176" s="16"/>
      <c r="BE176" s="18">
        <f>SUM(F154:G156)</f>
        <v>33.8</v>
      </c>
      <c r="BF176" s="16"/>
      <c r="BG176" s="28">
        <f>SUM(BE154:BE156)</f>
        <v>34.49913644214162</v>
      </c>
    </row>
    <row r="177" spans="2:58" s="22" customFormat="1" ht="5.25" customHeight="1">
      <c r="B177" s="15"/>
      <c r="D177" s="23"/>
      <c r="E177" s="23"/>
      <c r="F177" s="29"/>
      <c r="G177" s="68"/>
      <c r="H177" s="4"/>
      <c r="I177" s="30"/>
      <c r="J177" s="4"/>
      <c r="K177" s="30"/>
      <c r="L177" s="4"/>
      <c r="M177" s="30"/>
      <c r="N177" s="32"/>
      <c r="O177" s="30"/>
      <c r="P177" s="10"/>
      <c r="Q177" s="30"/>
      <c r="R177" s="4"/>
      <c r="S177" s="30"/>
      <c r="T177" s="4"/>
      <c r="U177" s="30"/>
      <c r="V177" s="4"/>
      <c r="W177" s="30"/>
      <c r="X177" s="4"/>
      <c r="Y177" s="30"/>
      <c r="Z177" s="4"/>
      <c r="AA177" s="30"/>
      <c r="AB177" s="4"/>
      <c r="AC177" s="30"/>
      <c r="AD177" s="32"/>
      <c r="AE177" s="30"/>
      <c r="AF177" s="4"/>
      <c r="AG177" s="30"/>
      <c r="AH177" s="4"/>
      <c r="AI177" s="30"/>
      <c r="AJ177" s="4"/>
      <c r="AK177" s="30"/>
      <c r="AL177" s="4"/>
      <c r="AM177" s="30"/>
      <c r="AN177" s="4"/>
      <c r="AO177" s="32"/>
      <c r="AP177" s="4"/>
      <c r="AQ177" s="30"/>
      <c r="AR177" s="4"/>
      <c r="AS177" s="30"/>
      <c r="AT177" s="32"/>
      <c r="AU177" s="30"/>
      <c r="AV177" s="4"/>
      <c r="AW177" s="5"/>
      <c r="AX177" s="4"/>
      <c r="AY177" s="5"/>
      <c r="AZ177" s="4"/>
      <c r="BA177" s="5"/>
      <c r="BB177" s="4"/>
      <c r="BC177" s="10"/>
      <c r="BD177" s="23"/>
      <c r="BE177" s="31"/>
      <c r="BF177" s="23"/>
    </row>
    <row r="178" spans="2:59" s="14" customFormat="1" ht="14.25" customHeight="1">
      <c r="B178" s="78" t="s">
        <v>7</v>
      </c>
      <c r="C178" s="78"/>
      <c r="D178" s="78"/>
      <c r="E178" s="15"/>
      <c r="F178" s="79">
        <v>55.7</v>
      </c>
      <c r="G178" s="80"/>
      <c r="H178" s="75">
        <f>SUM(J178:W178)+1+2</f>
        <v>1315</v>
      </c>
      <c r="I178" s="76"/>
      <c r="J178" s="75">
        <f>SUM(J157:K170)</f>
        <v>660</v>
      </c>
      <c r="K178" s="76"/>
      <c r="L178" s="75">
        <f>SUM(L157:M170)</f>
        <v>21</v>
      </c>
      <c r="M178" s="76"/>
      <c r="N178" s="75">
        <f>SUM(N157:O170)</f>
        <v>389</v>
      </c>
      <c r="O178" s="76"/>
      <c r="P178" s="75">
        <f>SUM(P157:Q170)</f>
        <v>86</v>
      </c>
      <c r="Q178" s="76"/>
      <c r="R178" s="75">
        <f>SUM(R157:S170)</f>
        <v>32</v>
      </c>
      <c r="S178" s="76"/>
      <c r="T178" s="75">
        <f>SUM(T157:U170)</f>
        <v>91</v>
      </c>
      <c r="U178" s="76"/>
      <c r="V178" s="75">
        <f>SUM(V157:W170)</f>
        <v>33</v>
      </c>
      <c r="W178" s="76"/>
      <c r="X178" s="75">
        <f>SUM(X157:Y170)</f>
        <v>687</v>
      </c>
      <c r="Y178" s="76"/>
      <c r="Z178" s="75">
        <f>SUM(Z157:AA170)</f>
        <v>420</v>
      </c>
      <c r="AA178" s="76"/>
      <c r="AB178" s="75">
        <f>SUM(AB157:AC170)</f>
        <v>7</v>
      </c>
      <c r="AC178" s="76"/>
      <c r="AD178" s="75">
        <f>SUM(AD157:AE170)</f>
        <v>109</v>
      </c>
      <c r="AE178" s="76"/>
      <c r="AF178" s="75">
        <f>SUM(AF157:AG170)</f>
        <v>67</v>
      </c>
      <c r="AG178" s="76"/>
      <c r="AH178" s="75">
        <f>SUM(AH157:AI170)</f>
        <v>23</v>
      </c>
      <c r="AI178" s="76"/>
      <c r="AJ178" s="75">
        <f>SUM(AJ157:AK170)</f>
        <v>54</v>
      </c>
      <c r="AK178" s="76"/>
      <c r="AL178" s="75">
        <f>SUM(AL157:AM170)</f>
        <v>6</v>
      </c>
      <c r="AM178" s="76"/>
      <c r="AN178" s="75">
        <f>SUM(AN157:AO170)</f>
        <v>628</v>
      </c>
      <c r="AO178" s="76"/>
      <c r="AP178" s="75">
        <f>SUM(AP157:AQ170)</f>
        <v>240</v>
      </c>
      <c r="AQ178" s="76"/>
      <c r="AR178" s="75">
        <f>SUM(AR157:AS170)</f>
        <v>14</v>
      </c>
      <c r="AS178" s="76"/>
      <c r="AT178" s="75">
        <f>SUM(AT157:AU170)</f>
        <v>280</v>
      </c>
      <c r="AU178" s="76"/>
      <c r="AV178" s="75">
        <f>SUM(AV157:AW170)</f>
        <v>19</v>
      </c>
      <c r="AW178" s="76"/>
      <c r="AX178" s="75">
        <f>SUM(AX157:AY170)</f>
        <v>9</v>
      </c>
      <c r="AY178" s="76"/>
      <c r="AZ178" s="75">
        <f>SUM(AZ157:BA170)</f>
        <v>37</v>
      </c>
      <c r="BA178" s="76"/>
      <c r="BB178" s="75">
        <f>SUM(BB157:BC170)</f>
        <v>27</v>
      </c>
      <c r="BC178" s="77"/>
      <c r="BD178" s="16"/>
      <c r="BE178" s="18">
        <f>SUM(F157:G170)</f>
        <v>55.800000000000004</v>
      </c>
      <c r="BF178" s="16"/>
      <c r="BG178" s="28">
        <f>SUM(BE157:BE170)</f>
        <v>56.77892918825562</v>
      </c>
    </row>
    <row r="179" spans="2:57" s="14" customFormat="1" ht="14.25" customHeight="1">
      <c r="B179" s="15"/>
      <c r="C179" s="15"/>
      <c r="D179" s="15"/>
      <c r="E179" s="15"/>
      <c r="F179" s="29"/>
      <c r="G179" s="70"/>
      <c r="H179" s="4"/>
      <c r="I179" s="30"/>
      <c r="J179" s="4"/>
      <c r="K179" s="30"/>
      <c r="L179" s="4"/>
      <c r="M179" s="30"/>
      <c r="N179" s="32"/>
      <c r="O179" s="30"/>
      <c r="P179" s="10"/>
      <c r="Q179" s="30"/>
      <c r="R179" s="4"/>
      <c r="S179" s="30"/>
      <c r="T179" s="4"/>
      <c r="U179" s="30"/>
      <c r="V179" s="4"/>
      <c r="W179" s="30"/>
      <c r="X179" s="4"/>
      <c r="Y179" s="30"/>
      <c r="Z179" s="4"/>
      <c r="AA179" s="30"/>
      <c r="AB179" s="4"/>
      <c r="AC179" s="30"/>
      <c r="AD179" s="32"/>
      <c r="AE179" s="30"/>
      <c r="AF179" s="10"/>
      <c r="AG179" s="10"/>
      <c r="AH179" s="4"/>
      <c r="AI179" s="30"/>
      <c r="AJ179" s="10"/>
      <c r="AK179" s="32"/>
      <c r="AL179" s="4"/>
      <c r="AM179" s="30"/>
      <c r="AN179" s="10"/>
      <c r="AO179" s="32"/>
      <c r="AP179" s="4"/>
      <c r="AQ179" s="30"/>
      <c r="AR179" s="4"/>
      <c r="AS179" s="30"/>
      <c r="AT179" s="32"/>
      <c r="AU179" s="30"/>
      <c r="AV179" s="4"/>
      <c r="AW179" s="30"/>
      <c r="AX179" s="4"/>
      <c r="AY179" s="30"/>
      <c r="AZ179" s="4"/>
      <c r="BA179" s="30"/>
      <c r="BB179" s="4"/>
      <c r="BC179" s="32"/>
      <c r="BD179" s="16"/>
      <c r="BE179" s="18"/>
    </row>
    <row r="180" spans="2:57" s="14" customFormat="1" ht="14.25" customHeight="1">
      <c r="B180" s="15"/>
      <c r="C180" s="15"/>
      <c r="D180" s="15"/>
      <c r="E180" s="15"/>
      <c r="F180" s="33"/>
      <c r="G180" s="16"/>
      <c r="H180" s="34"/>
      <c r="I180" s="35"/>
      <c r="J180" s="34"/>
      <c r="K180" s="35"/>
      <c r="L180" s="34"/>
      <c r="M180" s="35"/>
      <c r="N180" s="36"/>
      <c r="O180" s="35"/>
      <c r="P180" s="36"/>
      <c r="Q180" s="35"/>
      <c r="R180" s="34"/>
      <c r="S180" s="35"/>
      <c r="T180" s="34"/>
      <c r="U180" s="35"/>
      <c r="V180" s="34"/>
      <c r="W180" s="35"/>
      <c r="X180" s="34"/>
      <c r="Y180" s="35"/>
      <c r="Z180" s="34"/>
      <c r="AA180" s="35"/>
      <c r="AB180" s="34"/>
      <c r="AC180" s="35"/>
      <c r="AD180" s="36"/>
      <c r="AE180" s="35"/>
      <c r="AF180" s="37"/>
      <c r="AG180" s="37"/>
      <c r="AH180" s="34"/>
      <c r="AI180" s="35"/>
      <c r="AJ180" s="37"/>
      <c r="AK180" s="37"/>
      <c r="AL180" s="34"/>
      <c r="AM180" s="35"/>
      <c r="AN180" s="37"/>
      <c r="AO180" s="37"/>
      <c r="AP180" s="34"/>
      <c r="AQ180" s="35"/>
      <c r="AR180" s="34"/>
      <c r="AS180" s="35"/>
      <c r="AT180" s="36"/>
      <c r="AU180" s="35"/>
      <c r="AV180" s="34"/>
      <c r="AW180" s="35"/>
      <c r="AX180" s="34"/>
      <c r="AY180" s="35"/>
      <c r="AZ180" s="34"/>
      <c r="BA180" s="35"/>
      <c r="BB180" s="34"/>
      <c r="BC180" s="36"/>
      <c r="BE180" s="18"/>
    </row>
    <row r="181" spans="1:57" s="13" customFormat="1" ht="14.25" customHeight="1">
      <c r="A181" s="95" t="s">
        <v>18</v>
      </c>
      <c r="B181" s="95"/>
      <c r="C181" s="95"/>
      <c r="D181" s="95"/>
      <c r="E181" s="72"/>
      <c r="F181" s="79">
        <v>100</v>
      </c>
      <c r="G181" s="80"/>
      <c r="H181" s="75">
        <f>SUM(H183:I203)</f>
        <v>1544</v>
      </c>
      <c r="I181" s="76"/>
      <c r="J181" s="75">
        <f>SUM(J183:K203)</f>
        <v>649</v>
      </c>
      <c r="K181" s="76"/>
      <c r="L181" s="75">
        <f>SUM(L183:M203)</f>
        <v>50</v>
      </c>
      <c r="M181" s="76"/>
      <c r="N181" s="75">
        <f>SUM(N183:O203)</f>
        <v>376</v>
      </c>
      <c r="O181" s="76"/>
      <c r="P181" s="75">
        <f>SUM(P183:Q203)</f>
        <v>90</v>
      </c>
      <c r="Q181" s="76"/>
      <c r="R181" s="75">
        <f>SUM(R183:S203)</f>
        <v>74</v>
      </c>
      <c r="S181" s="76"/>
      <c r="T181" s="75">
        <f>SUM(T183:U203)</f>
        <v>141</v>
      </c>
      <c r="U181" s="76"/>
      <c r="V181" s="75">
        <f>SUM(V183:W203)</f>
        <v>133</v>
      </c>
      <c r="W181" s="76"/>
      <c r="X181" s="75">
        <f>SUM(X183:Y203)</f>
        <v>880</v>
      </c>
      <c r="Y181" s="76"/>
      <c r="Z181" s="75">
        <f>SUM(Z183:AA203)</f>
        <v>423</v>
      </c>
      <c r="AA181" s="76"/>
      <c r="AB181" s="75">
        <f>SUM(AB183:AC203)</f>
        <v>29</v>
      </c>
      <c r="AC181" s="76"/>
      <c r="AD181" s="75">
        <f>SUM(AD183:AE203)</f>
        <v>124</v>
      </c>
      <c r="AE181" s="76"/>
      <c r="AF181" s="75">
        <f>SUM(AF183:AG203)</f>
        <v>68</v>
      </c>
      <c r="AG181" s="76"/>
      <c r="AH181" s="75">
        <f>SUM(AH183:AI203)</f>
        <v>67</v>
      </c>
      <c r="AI181" s="76"/>
      <c r="AJ181" s="75">
        <f>SUM(AJ183:AK203)</f>
        <v>119</v>
      </c>
      <c r="AK181" s="76"/>
      <c r="AL181" s="75">
        <f>SUM(AL183:AM203)</f>
        <v>29</v>
      </c>
      <c r="AM181" s="76"/>
      <c r="AN181" s="75">
        <f>SUM(AN183:AO203)</f>
        <v>664</v>
      </c>
      <c r="AO181" s="76"/>
      <c r="AP181" s="75">
        <f>SUM(AP183:AQ203)</f>
        <v>226</v>
      </c>
      <c r="AQ181" s="76"/>
      <c r="AR181" s="75">
        <f>SUM(AR183:AS203)</f>
        <v>21</v>
      </c>
      <c r="AS181" s="76"/>
      <c r="AT181" s="75">
        <f>SUM(AT183:AU203)</f>
        <v>252</v>
      </c>
      <c r="AU181" s="76"/>
      <c r="AV181" s="75">
        <f>SUM(AV183:AW203)</f>
        <v>22</v>
      </c>
      <c r="AW181" s="76"/>
      <c r="AX181" s="75">
        <f>SUM(AX183:AY203)</f>
        <v>7</v>
      </c>
      <c r="AY181" s="76"/>
      <c r="AZ181" s="75">
        <f>SUM(AZ183:BA203)</f>
        <v>22</v>
      </c>
      <c r="BA181" s="76"/>
      <c r="BB181" s="75">
        <f>SUM(BB183:BC203)</f>
        <v>104</v>
      </c>
      <c r="BC181" s="77"/>
      <c r="BD181" s="11"/>
      <c r="BE181" s="12">
        <f>H181/H181*100</f>
        <v>100</v>
      </c>
    </row>
    <row r="182" spans="4:57" s="13" customFormat="1" ht="14.25" customHeight="1">
      <c r="D182" s="11"/>
      <c r="E182" s="11"/>
      <c r="F182" s="58"/>
      <c r="G182" s="11"/>
      <c r="H182" s="4"/>
      <c r="I182" s="5"/>
      <c r="J182" s="4"/>
      <c r="K182" s="5"/>
      <c r="L182" s="4"/>
      <c r="M182" s="5"/>
      <c r="N182" s="10"/>
      <c r="O182" s="5"/>
      <c r="P182" s="10"/>
      <c r="Q182" s="5"/>
      <c r="R182" s="4"/>
      <c r="S182" s="5"/>
      <c r="T182" s="4"/>
      <c r="U182" s="5"/>
      <c r="V182" s="4"/>
      <c r="W182" s="5"/>
      <c r="X182" s="4"/>
      <c r="Y182" s="5"/>
      <c r="Z182" s="4"/>
      <c r="AA182" s="5"/>
      <c r="AB182" s="4"/>
      <c r="AC182" s="5"/>
      <c r="AD182" s="10"/>
      <c r="AE182" s="5"/>
      <c r="AF182" s="4"/>
      <c r="AG182" s="10"/>
      <c r="AH182" s="4"/>
      <c r="AI182" s="10"/>
      <c r="AJ182" s="4"/>
      <c r="AK182" s="10"/>
      <c r="AL182" s="4"/>
      <c r="AM182" s="10"/>
      <c r="AN182" s="4"/>
      <c r="AO182" s="10"/>
      <c r="AP182" s="4"/>
      <c r="AQ182" s="5"/>
      <c r="AR182" s="4"/>
      <c r="AS182" s="5"/>
      <c r="AT182" s="10"/>
      <c r="AU182" s="5"/>
      <c r="AV182" s="4"/>
      <c r="AW182" s="5"/>
      <c r="AX182" s="4"/>
      <c r="AY182" s="5"/>
      <c r="AZ182" s="4"/>
      <c r="BA182" s="5"/>
      <c r="BB182" s="4"/>
      <c r="BC182" s="10"/>
      <c r="BE182" s="12"/>
    </row>
    <row r="183" spans="2:58" s="14" customFormat="1" ht="14.25" customHeight="1">
      <c r="B183" s="78" t="s">
        <v>50</v>
      </c>
      <c r="C183" s="78"/>
      <c r="D183" s="78"/>
      <c r="E183" s="15"/>
      <c r="F183" s="79">
        <v>14.5</v>
      </c>
      <c r="G183" s="80"/>
      <c r="H183" s="75">
        <f>SUM(J183:W183)</f>
        <v>224</v>
      </c>
      <c r="I183" s="76"/>
      <c r="J183" s="75">
        <v>50</v>
      </c>
      <c r="K183" s="76"/>
      <c r="L183" s="75">
        <v>2</v>
      </c>
      <c r="M183" s="76"/>
      <c r="N183" s="75">
        <v>21</v>
      </c>
      <c r="O183" s="83"/>
      <c r="P183" s="84">
        <v>22</v>
      </c>
      <c r="Q183" s="76"/>
      <c r="R183" s="75">
        <v>25</v>
      </c>
      <c r="S183" s="76"/>
      <c r="T183" s="75">
        <v>42</v>
      </c>
      <c r="U183" s="76"/>
      <c r="V183" s="75">
        <v>62</v>
      </c>
      <c r="W183" s="76"/>
      <c r="X183" s="75">
        <f>SUM(Z183:AM183)</f>
        <v>120</v>
      </c>
      <c r="Y183" s="76"/>
      <c r="Z183" s="75">
        <v>26</v>
      </c>
      <c r="AA183" s="76"/>
      <c r="AB183" s="75">
        <v>2</v>
      </c>
      <c r="AC183" s="76"/>
      <c r="AD183" s="75">
        <v>4</v>
      </c>
      <c r="AE183" s="83"/>
      <c r="AF183" s="75">
        <v>14</v>
      </c>
      <c r="AG183" s="83"/>
      <c r="AH183" s="75">
        <v>23</v>
      </c>
      <c r="AI183" s="76"/>
      <c r="AJ183" s="75">
        <v>35</v>
      </c>
      <c r="AK183" s="76"/>
      <c r="AL183" s="75">
        <v>16</v>
      </c>
      <c r="AM183" s="76"/>
      <c r="AN183" s="75">
        <f>SUM(AP183:BC183)</f>
        <v>104</v>
      </c>
      <c r="AO183" s="77"/>
      <c r="AP183" s="75">
        <v>24</v>
      </c>
      <c r="AQ183" s="76"/>
      <c r="AR183" s="75" t="s">
        <v>30</v>
      </c>
      <c r="AS183" s="76"/>
      <c r="AT183" s="75">
        <v>17</v>
      </c>
      <c r="AU183" s="83"/>
      <c r="AV183" s="75">
        <v>8</v>
      </c>
      <c r="AW183" s="83"/>
      <c r="AX183" s="75">
        <v>2</v>
      </c>
      <c r="AY183" s="83"/>
      <c r="AZ183" s="75">
        <v>7</v>
      </c>
      <c r="BA183" s="83"/>
      <c r="BB183" s="75">
        <v>46</v>
      </c>
      <c r="BC183" s="84"/>
      <c r="BD183" s="16"/>
      <c r="BE183" s="17">
        <f>H183/H181*100</f>
        <v>14.507772020725387</v>
      </c>
      <c r="BF183" s="18">
        <f>SUM(BE183:BE203)</f>
        <v>100.00000000000001</v>
      </c>
    </row>
    <row r="184" spans="2:57" s="14" customFormat="1" ht="14.25" customHeight="1">
      <c r="B184" s="78" t="s">
        <v>51</v>
      </c>
      <c r="C184" s="78"/>
      <c r="D184" s="78"/>
      <c r="E184" s="15"/>
      <c r="F184" s="79">
        <v>0.4</v>
      </c>
      <c r="G184" s="80"/>
      <c r="H184" s="75">
        <f>SUM(J184:W184)</f>
        <v>6</v>
      </c>
      <c r="I184" s="76"/>
      <c r="J184" s="75">
        <v>1</v>
      </c>
      <c r="K184" s="76"/>
      <c r="L184" s="75" t="s">
        <v>30</v>
      </c>
      <c r="M184" s="76"/>
      <c r="N184" s="75">
        <v>3</v>
      </c>
      <c r="O184" s="83"/>
      <c r="P184" s="84">
        <v>1</v>
      </c>
      <c r="Q184" s="76"/>
      <c r="R184" s="75" t="s">
        <v>30</v>
      </c>
      <c r="S184" s="76"/>
      <c r="T184" s="75">
        <v>1</v>
      </c>
      <c r="U184" s="76"/>
      <c r="V184" s="75" t="s">
        <v>30</v>
      </c>
      <c r="W184" s="76"/>
      <c r="X184" s="75">
        <f>SUM(Z184:AM184)</f>
        <v>4</v>
      </c>
      <c r="Y184" s="76"/>
      <c r="Z184" s="75">
        <v>1</v>
      </c>
      <c r="AA184" s="76"/>
      <c r="AB184" s="75" t="s">
        <v>30</v>
      </c>
      <c r="AC184" s="76"/>
      <c r="AD184" s="75">
        <v>1</v>
      </c>
      <c r="AE184" s="83"/>
      <c r="AF184" s="75">
        <v>1</v>
      </c>
      <c r="AG184" s="83"/>
      <c r="AH184" s="75" t="s">
        <v>30</v>
      </c>
      <c r="AI184" s="83"/>
      <c r="AJ184" s="75">
        <v>1</v>
      </c>
      <c r="AK184" s="76"/>
      <c r="AL184" s="75" t="s">
        <v>30</v>
      </c>
      <c r="AM184" s="76"/>
      <c r="AN184" s="75">
        <f>SUM(AP184:BC184)</f>
        <v>2</v>
      </c>
      <c r="AO184" s="77"/>
      <c r="AP184" s="75" t="s">
        <v>30</v>
      </c>
      <c r="AQ184" s="76"/>
      <c r="AR184" s="75" t="s">
        <v>30</v>
      </c>
      <c r="AS184" s="76"/>
      <c r="AT184" s="75">
        <v>2</v>
      </c>
      <c r="AU184" s="83"/>
      <c r="AV184" s="75" t="s">
        <v>30</v>
      </c>
      <c r="AW184" s="83"/>
      <c r="AX184" s="96" t="s">
        <v>30</v>
      </c>
      <c r="AY184" s="98"/>
      <c r="AZ184" s="96" t="s">
        <v>30</v>
      </c>
      <c r="BA184" s="98"/>
      <c r="BB184" s="75" t="s">
        <v>30</v>
      </c>
      <c r="BC184" s="84"/>
      <c r="BD184" s="16"/>
      <c r="BE184" s="19">
        <f>H184/H181*100</f>
        <v>0.38860103626943004</v>
      </c>
    </row>
    <row r="185" spans="2:57" s="14" customFormat="1" ht="14.25" customHeight="1">
      <c r="B185" s="78" t="s">
        <v>1</v>
      </c>
      <c r="C185" s="78"/>
      <c r="D185" s="78"/>
      <c r="E185" s="15"/>
      <c r="F185" s="79">
        <v>0.5</v>
      </c>
      <c r="G185" s="80"/>
      <c r="H185" s="75">
        <f>SUM(J185:W185)</f>
        <v>8</v>
      </c>
      <c r="I185" s="76"/>
      <c r="J185" s="75">
        <v>2</v>
      </c>
      <c r="K185" s="76"/>
      <c r="L185" s="75" t="s">
        <v>30</v>
      </c>
      <c r="M185" s="76"/>
      <c r="N185" s="75">
        <v>5</v>
      </c>
      <c r="O185" s="83"/>
      <c r="P185" s="84">
        <v>1</v>
      </c>
      <c r="Q185" s="76"/>
      <c r="R185" s="75" t="s">
        <v>30</v>
      </c>
      <c r="S185" s="83"/>
      <c r="T185" s="75" t="s">
        <v>30</v>
      </c>
      <c r="U185" s="83"/>
      <c r="V185" s="75" t="s">
        <v>30</v>
      </c>
      <c r="W185" s="83"/>
      <c r="X185" s="75">
        <f>SUM(Z185:AM185)</f>
        <v>4</v>
      </c>
      <c r="Y185" s="76"/>
      <c r="Z185" s="75">
        <v>1</v>
      </c>
      <c r="AA185" s="76"/>
      <c r="AB185" s="75" t="s">
        <v>30</v>
      </c>
      <c r="AC185" s="76"/>
      <c r="AD185" s="75">
        <v>2</v>
      </c>
      <c r="AE185" s="83"/>
      <c r="AF185" s="75">
        <v>1</v>
      </c>
      <c r="AG185" s="83"/>
      <c r="AH185" s="75" t="s">
        <v>30</v>
      </c>
      <c r="AI185" s="83"/>
      <c r="AJ185" s="75" t="s">
        <v>30</v>
      </c>
      <c r="AK185" s="83"/>
      <c r="AL185" s="75" t="s">
        <v>30</v>
      </c>
      <c r="AM185" s="83"/>
      <c r="AN185" s="75">
        <f>SUM(AP185:BC185)</f>
        <v>4</v>
      </c>
      <c r="AO185" s="77"/>
      <c r="AP185" s="75">
        <v>1</v>
      </c>
      <c r="AQ185" s="76"/>
      <c r="AR185" s="75" t="s">
        <v>30</v>
      </c>
      <c r="AS185" s="76"/>
      <c r="AT185" s="75">
        <v>3</v>
      </c>
      <c r="AU185" s="83"/>
      <c r="AV185" s="75" t="s">
        <v>30</v>
      </c>
      <c r="AW185" s="83"/>
      <c r="AX185" s="96" t="s">
        <v>30</v>
      </c>
      <c r="AY185" s="98"/>
      <c r="AZ185" s="96" t="s">
        <v>30</v>
      </c>
      <c r="BA185" s="98"/>
      <c r="BB185" s="75" t="s">
        <v>30</v>
      </c>
      <c r="BC185" s="84"/>
      <c r="BD185" s="16"/>
      <c r="BE185" s="20">
        <f>H185/H181*100</f>
        <v>0.5181347150259068</v>
      </c>
    </row>
    <row r="186" spans="2:57" s="14" customFormat="1" ht="14.25" customHeight="1">
      <c r="B186" s="78" t="s">
        <v>31</v>
      </c>
      <c r="C186" s="78"/>
      <c r="D186" s="78"/>
      <c r="E186" s="15"/>
      <c r="F186" s="79">
        <v>0.1</v>
      </c>
      <c r="G186" s="80"/>
      <c r="H186" s="75">
        <f>SUM(J186:W186)</f>
        <v>2</v>
      </c>
      <c r="I186" s="76"/>
      <c r="J186" s="75">
        <v>1</v>
      </c>
      <c r="K186" s="76"/>
      <c r="L186" s="75" t="s">
        <v>30</v>
      </c>
      <c r="M186" s="76"/>
      <c r="N186" s="75">
        <v>1</v>
      </c>
      <c r="O186" s="76"/>
      <c r="P186" s="75" t="s">
        <v>30</v>
      </c>
      <c r="Q186" s="76"/>
      <c r="R186" s="75" t="s">
        <v>30</v>
      </c>
      <c r="S186" s="76"/>
      <c r="T186" s="75" t="s">
        <v>30</v>
      </c>
      <c r="U186" s="76"/>
      <c r="V186" s="75" t="s">
        <v>30</v>
      </c>
      <c r="W186" s="76"/>
      <c r="X186" s="75">
        <f>SUM(Z186:AM186)</f>
        <v>2</v>
      </c>
      <c r="Y186" s="76"/>
      <c r="Z186" s="75">
        <v>1</v>
      </c>
      <c r="AA186" s="76"/>
      <c r="AB186" s="75" t="s">
        <v>30</v>
      </c>
      <c r="AC186" s="76"/>
      <c r="AD186" s="75">
        <v>1</v>
      </c>
      <c r="AE186" s="76"/>
      <c r="AF186" s="75" t="s">
        <v>30</v>
      </c>
      <c r="AG186" s="76"/>
      <c r="AH186" s="75" t="s">
        <v>30</v>
      </c>
      <c r="AI186" s="76"/>
      <c r="AJ186" s="75" t="s">
        <v>30</v>
      </c>
      <c r="AK186" s="76"/>
      <c r="AL186" s="75" t="s">
        <v>30</v>
      </c>
      <c r="AM186" s="76"/>
      <c r="AN186" s="75">
        <f>SUM(AP186:BC186)</f>
        <v>0</v>
      </c>
      <c r="AO186" s="76"/>
      <c r="AP186" s="75" t="s">
        <v>30</v>
      </c>
      <c r="AQ186" s="76"/>
      <c r="AR186" s="75" t="s">
        <v>30</v>
      </c>
      <c r="AS186" s="76"/>
      <c r="AT186" s="75" t="s">
        <v>30</v>
      </c>
      <c r="AU186" s="76"/>
      <c r="AV186" s="75" t="s">
        <v>30</v>
      </c>
      <c r="AW186" s="76"/>
      <c r="AX186" s="75" t="s">
        <v>30</v>
      </c>
      <c r="AY186" s="76"/>
      <c r="AZ186" s="75" t="s">
        <v>30</v>
      </c>
      <c r="BA186" s="76"/>
      <c r="BB186" s="75" t="s">
        <v>30</v>
      </c>
      <c r="BC186" s="84"/>
      <c r="BD186" s="16"/>
      <c r="BE186" s="17">
        <f>H186/H181*100</f>
        <v>0.1295336787564767</v>
      </c>
    </row>
    <row r="187" spans="2:57" s="14" customFormat="1" ht="14.25" customHeight="1">
      <c r="B187" s="78" t="s">
        <v>22</v>
      </c>
      <c r="C187" s="78"/>
      <c r="D187" s="78"/>
      <c r="E187" s="15"/>
      <c r="F187" s="79">
        <v>6.5</v>
      </c>
      <c r="G187" s="80"/>
      <c r="H187" s="75">
        <f>SUM(J187:W187)</f>
        <v>101</v>
      </c>
      <c r="I187" s="76"/>
      <c r="J187" s="75">
        <v>48</v>
      </c>
      <c r="K187" s="76"/>
      <c r="L187" s="75" t="s">
        <v>30</v>
      </c>
      <c r="M187" s="76"/>
      <c r="N187" s="75">
        <v>4</v>
      </c>
      <c r="O187" s="83"/>
      <c r="P187" s="84">
        <v>19</v>
      </c>
      <c r="Q187" s="76"/>
      <c r="R187" s="75">
        <v>7</v>
      </c>
      <c r="S187" s="76"/>
      <c r="T187" s="75">
        <v>16</v>
      </c>
      <c r="U187" s="76"/>
      <c r="V187" s="75">
        <v>7</v>
      </c>
      <c r="W187" s="76"/>
      <c r="X187" s="75">
        <f>SUM(Z187:AM187)</f>
        <v>79</v>
      </c>
      <c r="Y187" s="76"/>
      <c r="Z187" s="75">
        <v>39</v>
      </c>
      <c r="AA187" s="76"/>
      <c r="AB187" s="75" t="s">
        <v>30</v>
      </c>
      <c r="AC187" s="76"/>
      <c r="AD187" s="75">
        <v>2</v>
      </c>
      <c r="AE187" s="83"/>
      <c r="AF187" s="75">
        <v>13</v>
      </c>
      <c r="AG187" s="83"/>
      <c r="AH187" s="75">
        <v>7</v>
      </c>
      <c r="AI187" s="76"/>
      <c r="AJ187" s="75">
        <v>16</v>
      </c>
      <c r="AK187" s="76"/>
      <c r="AL187" s="75">
        <v>2</v>
      </c>
      <c r="AM187" s="76"/>
      <c r="AN187" s="75">
        <f>SUM(AP187:BC187)</f>
        <v>22</v>
      </c>
      <c r="AO187" s="77"/>
      <c r="AP187" s="75">
        <v>9</v>
      </c>
      <c r="AQ187" s="76"/>
      <c r="AR187" s="75" t="s">
        <v>30</v>
      </c>
      <c r="AS187" s="76"/>
      <c r="AT187" s="75">
        <v>2</v>
      </c>
      <c r="AU187" s="83"/>
      <c r="AV187" s="75">
        <v>6</v>
      </c>
      <c r="AW187" s="83"/>
      <c r="AX187" s="75" t="s">
        <v>30</v>
      </c>
      <c r="AY187" s="83"/>
      <c r="AZ187" s="75" t="s">
        <v>30</v>
      </c>
      <c r="BA187" s="83"/>
      <c r="BB187" s="75">
        <v>5</v>
      </c>
      <c r="BC187" s="84"/>
      <c r="BD187" s="16"/>
      <c r="BE187" s="19">
        <f>H187/H181*100</f>
        <v>6.541450777202072</v>
      </c>
    </row>
    <row r="188" spans="2:57" s="14" customFormat="1" ht="14.25" customHeight="1">
      <c r="B188" s="78" t="s">
        <v>23</v>
      </c>
      <c r="C188" s="78"/>
      <c r="D188" s="78"/>
      <c r="E188" s="15"/>
      <c r="F188" s="79">
        <v>21.9</v>
      </c>
      <c r="G188" s="80"/>
      <c r="H188" s="75">
        <f>SUM(J188:W188)+7</f>
        <v>338</v>
      </c>
      <c r="I188" s="76"/>
      <c r="J188" s="75">
        <v>199</v>
      </c>
      <c r="K188" s="76"/>
      <c r="L188" s="75">
        <v>32</v>
      </c>
      <c r="M188" s="76"/>
      <c r="N188" s="75">
        <v>66</v>
      </c>
      <c r="O188" s="83"/>
      <c r="P188" s="84">
        <v>16</v>
      </c>
      <c r="Q188" s="76"/>
      <c r="R188" s="75">
        <v>5</v>
      </c>
      <c r="S188" s="76"/>
      <c r="T188" s="75">
        <v>10</v>
      </c>
      <c r="U188" s="76"/>
      <c r="V188" s="75">
        <v>3</v>
      </c>
      <c r="W188" s="76"/>
      <c r="X188" s="75">
        <f>SUM(Z188:AM188)+6</f>
        <v>225</v>
      </c>
      <c r="Y188" s="76"/>
      <c r="Z188" s="75">
        <v>147</v>
      </c>
      <c r="AA188" s="76"/>
      <c r="AB188" s="75">
        <v>16</v>
      </c>
      <c r="AC188" s="76"/>
      <c r="AD188" s="75">
        <v>28</v>
      </c>
      <c r="AE188" s="83"/>
      <c r="AF188" s="75">
        <v>14</v>
      </c>
      <c r="AG188" s="83"/>
      <c r="AH188" s="75">
        <v>5</v>
      </c>
      <c r="AI188" s="76"/>
      <c r="AJ188" s="75">
        <v>9</v>
      </c>
      <c r="AK188" s="76"/>
      <c r="AL188" s="75" t="s">
        <v>30</v>
      </c>
      <c r="AM188" s="76"/>
      <c r="AN188" s="75">
        <f>SUM(AP188:BC188)+1</f>
        <v>113</v>
      </c>
      <c r="AO188" s="77"/>
      <c r="AP188" s="75">
        <v>52</v>
      </c>
      <c r="AQ188" s="76"/>
      <c r="AR188" s="75">
        <v>16</v>
      </c>
      <c r="AS188" s="76"/>
      <c r="AT188" s="75">
        <v>38</v>
      </c>
      <c r="AU188" s="83"/>
      <c r="AV188" s="75">
        <v>2</v>
      </c>
      <c r="AW188" s="83"/>
      <c r="AX188" s="75" t="s">
        <v>30</v>
      </c>
      <c r="AY188" s="83"/>
      <c r="AZ188" s="75">
        <v>1</v>
      </c>
      <c r="BA188" s="83"/>
      <c r="BB188" s="75">
        <v>3</v>
      </c>
      <c r="BC188" s="84"/>
      <c r="BD188" s="16"/>
      <c r="BE188" s="20">
        <f>H188/H181*100</f>
        <v>21.89119170984456</v>
      </c>
    </row>
    <row r="189" spans="2:57" s="14" customFormat="1" ht="14.25" customHeight="1">
      <c r="B189" s="94" t="s">
        <v>2</v>
      </c>
      <c r="C189" s="94"/>
      <c r="D189" s="94"/>
      <c r="E189" s="21"/>
      <c r="F189" s="79">
        <v>0.5</v>
      </c>
      <c r="G189" s="80"/>
      <c r="H189" s="75">
        <f>SUM(J189:W189)</f>
        <v>7</v>
      </c>
      <c r="I189" s="76"/>
      <c r="J189" s="75">
        <v>3</v>
      </c>
      <c r="K189" s="76"/>
      <c r="L189" s="75" t="s">
        <v>30</v>
      </c>
      <c r="M189" s="76"/>
      <c r="N189" s="75">
        <v>3</v>
      </c>
      <c r="O189" s="83"/>
      <c r="P189" s="75" t="s">
        <v>30</v>
      </c>
      <c r="Q189" s="83"/>
      <c r="R189" s="75">
        <v>1</v>
      </c>
      <c r="S189" s="83"/>
      <c r="T189" s="75" t="s">
        <v>30</v>
      </c>
      <c r="U189" s="83"/>
      <c r="V189" s="75" t="s">
        <v>30</v>
      </c>
      <c r="W189" s="83"/>
      <c r="X189" s="75">
        <f>SUM(Z189:AM189)</f>
        <v>3</v>
      </c>
      <c r="Y189" s="76"/>
      <c r="Z189" s="75">
        <v>2</v>
      </c>
      <c r="AA189" s="76"/>
      <c r="AB189" s="75" t="s">
        <v>30</v>
      </c>
      <c r="AC189" s="76"/>
      <c r="AD189" s="75" t="s">
        <v>30</v>
      </c>
      <c r="AE189" s="83"/>
      <c r="AF189" s="75" t="s">
        <v>30</v>
      </c>
      <c r="AG189" s="83"/>
      <c r="AH189" s="75">
        <v>1</v>
      </c>
      <c r="AI189" s="83"/>
      <c r="AJ189" s="75" t="s">
        <v>30</v>
      </c>
      <c r="AK189" s="83"/>
      <c r="AL189" s="75" t="s">
        <v>30</v>
      </c>
      <c r="AM189" s="83"/>
      <c r="AN189" s="75">
        <f>SUM(AP189:BC189)</f>
        <v>4</v>
      </c>
      <c r="AO189" s="83"/>
      <c r="AP189" s="75">
        <v>1</v>
      </c>
      <c r="AQ189" s="83"/>
      <c r="AR189" s="75" t="s">
        <v>30</v>
      </c>
      <c r="AS189" s="76"/>
      <c r="AT189" s="75">
        <v>3</v>
      </c>
      <c r="AU189" s="83"/>
      <c r="AV189" s="75" t="s">
        <v>30</v>
      </c>
      <c r="AW189" s="83"/>
      <c r="AX189" s="75" t="s">
        <v>30</v>
      </c>
      <c r="AY189" s="83"/>
      <c r="AZ189" s="75" t="s">
        <v>30</v>
      </c>
      <c r="BA189" s="83"/>
      <c r="BB189" s="75" t="s">
        <v>30</v>
      </c>
      <c r="BC189" s="84"/>
      <c r="BD189" s="16"/>
      <c r="BE189" s="17">
        <f>H189/H181*100</f>
        <v>0.45336787564766834</v>
      </c>
    </row>
    <row r="190" spans="2:57" s="14" customFormat="1" ht="14.25" customHeight="1">
      <c r="B190" s="78" t="s">
        <v>24</v>
      </c>
      <c r="C190" s="78"/>
      <c r="D190" s="78"/>
      <c r="E190" s="15"/>
      <c r="F190" s="79">
        <v>0.6</v>
      </c>
      <c r="G190" s="80"/>
      <c r="H190" s="75">
        <f>SUM(J190:W190)</f>
        <v>9</v>
      </c>
      <c r="I190" s="76"/>
      <c r="J190" s="75">
        <v>4</v>
      </c>
      <c r="K190" s="76"/>
      <c r="L190" s="75" t="s">
        <v>30</v>
      </c>
      <c r="M190" s="76"/>
      <c r="N190" s="75">
        <v>1</v>
      </c>
      <c r="O190" s="83"/>
      <c r="P190" s="84" t="s">
        <v>30</v>
      </c>
      <c r="Q190" s="76"/>
      <c r="R190" s="75">
        <v>1</v>
      </c>
      <c r="S190" s="76"/>
      <c r="T190" s="75">
        <v>2</v>
      </c>
      <c r="U190" s="76"/>
      <c r="V190" s="75">
        <v>1</v>
      </c>
      <c r="W190" s="76"/>
      <c r="X190" s="75">
        <f>SUM(Z190:AM190)</f>
        <v>8</v>
      </c>
      <c r="Y190" s="76"/>
      <c r="Z190" s="75">
        <v>4</v>
      </c>
      <c r="AA190" s="76"/>
      <c r="AB190" s="75" t="s">
        <v>30</v>
      </c>
      <c r="AC190" s="76"/>
      <c r="AD190" s="75">
        <v>1</v>
      </c>
      <c r="AE190" s="83"/>
      <c r="AF190" s="75" t="s">
        <v>30</v>
      </c>
      <c r="AG190" s="83"/>
      <c r="AH190" s="75">
        <v>1</v>
      </c>
      <c r="AI190" s="76"/>
      <c r="AJ190" s="75">
        <v>2</v>
      </c>
      <c r="AK190" s="76"/>
      <c r="AL190" s="96" t="s">
        <v>30</v>
      </c>
      <c r="AM190" s="97"/>
      <c r="AN190" s="75">
        <f>SUM(AP190:BC190)</f>
        <v>1</v>
      </c>
      <c r="AO190" s="77"/>
      <c r="AP190" s="75" t="s">
        <v>30</v>
      </c>
      <c r="AQ190" s="76"/>
      <c r="AR190" s="75" t="s">
        <v>30</v>
      </c>
      <c r="AS190" s="76"/>
      <c r="AT190" s="75" t="s">
        <v>30</v>
      </c>
      <c r="AU190" s="83"/>
      <c r="AV190" s="75" t="s">
        <v>30</v>
      </c>
      <c r="AW190" s="83"/>
      <c r="AX190" s="96" t="s">
        <v>30</v>
      </c>
      <c r="AY190" s="98"/>
      <c r="AZ190" s="75" t="s">
        <v>30</v>
      </c>
      <c r="BA190" s="83"/>
      <c r="BB190" s="75">
        <v>1</v>
      </c>
      <c r="BC190" s="84"/>
      <c r="BD190" s="16"/>
      <c r="BE190" s="19">
        <f>H190/H181*100</f>
        <v>0.582901554404145</v>
      </c>
    </row>
    <row r="191" spans="2:57" s="14" customFormat="1" ht="14.25" customHeight="1">
      <c r="B191" s="78" t="s">
        <v>32</v>
      </c>
      <c r="C191" s="78"/>
      <c r="D191" s="78"/>
      <c r="E191" s="15"/>
      <c r="F191" s="79">
        <v>3.7</v>
      </c>
      <c r="G191" s="80"/>
      <c r="H191" s="75">
        <f>SUM(J191:W191)+1</f>
        <v>57</v>
      </c>
      <c r="I191" s="76"/>
      <c r="J191" s="75">
        <v>38</v>
      </c>
      <c r="K191" s="76"/>
      <c r="L191" s="75">
        <v>4</v>
      </c>
      <c r="M191" s="76"/>
      <c r="N191" s="75">
        <v>8</v>
      </c>
      <c r="O191" s="83"/>
      <c r="P191" s="84">
        <v>2</v>
      </c>
      <c r="Q191" s="76"/>
      <c r="R191" s="75">
        <v>1</v>
      </c>
      <c r="S191" s="76"/>
      <c r="T191" s="75">
        <v>2</v>
      </c>
      <c r="U191" s="76"/>
      <c r="V191" s="75">
        <v>1</v>
      </c>
      <c r="W191" s="76"/>
      <c r="X191" s="75">
        <f>SUM(Z191:AM191)+1</f>
        <v>47</v>
      </c>
      <c r="Y191" s="76"/>
      <c r="Z191" s="75">
        <v>32</v>
      </c>
      <c r="AA191" s="76"/>
      <c r="AB191" s="75">
        <v>4</v>
      </c>
      <c r="AC191" s="76"/>
      <c r="AD191" s="75">
        <v>6</v>
      </c>
      <c r="AE191" s="83"/>
      <c r="AF191" s="75">
        <v>2</v>
      </c>
      <c r="AG191" s="83"/>
      <c r="AH191" s="75">
        <v>1</v>
      </c>
      <c r="AI191" s="76"/>
      <c r="AJ191" s="75">
        <v>1</v>
      </c>
      <c r="AK191" s="76"/>
      <c r="AL191" s="75" t="s">
        <v>30</v>
      </c>
      <c r="AM191" s="76"/>
      <c r="AN191" s="75">
        <f>SUM(AP191:BC191)</f>
        <v>10</v>
      </c>
      <c r="AO191" s="77"/>
      <c r="AP191" s="75">
        <v>6</v>
      </c>
      <c r="AQ191" s="76"/>
      <c r="AR191" s="75" t="s">
        <v>30</v>
      </c>
      <c r="AS191" s="76"/>
      <c r="AT191" s="75">
        <v>2</v>
      </c>
      <c r="AU191" s="83"/>
      <c r="AV191" s="75" t="s">
        <v>30</v>
      </c>
      <c r="AW191" s="83"/>
      <c r="AX191" s="75" t="s">
        <v>30</v>
      </c>
      <c r="AY191" s="83"/>
      <c r="AZ191" s="75">
        <v>1</v>
      </c>
      <c r="BA191" s="83"/>
      <c r="BB191" s="75">
        <v>1</v>
      </c>
      <c r="BC191" s="84"/>
      <c r="BD191" s="16"/>
      <c r="BE191" s="19">
        <f>H191/H181*100</f>
        <v>3.6917098445595853</v>
      </c>
    </row>
    <row r="192" spans="2:57" s="14" customFormat="1" ht="14.25" customHeight="1">
      <c r="B192" s="78" t="s">
        <v>52</v>
      </c>
      <c r="C192" s="78"/>
      <c r="D192" s="78"/>
      <c r="E192" s="15"/>
      <c r="F192" s="79">
        <v>9.8</v>
      </c>
      <c r="G192" s="80"/>
      <c r="H192" s="75">
        <f>SUM(J192:W192)</f>
        <v>151</v>
      </c>
      <c r="I192" s="76"/>
      <c r="J192" s="75">
        <v>46</v>
      </c>
      <c r="K192" s="76"/>
      <c r="L192" s="75">
        <v>3</v>
      </c>
      <c r="M192" s="76"/>
      <c r="N192" s="75">
        <v>61</v>
      </c>
      <c r="O192" s="83"/>
      <c r="P192" s="84">
        <v>7</v>
      </c>
      <c r="Q192" s="76"/>
      <c r="R192" s="75">
        <v>5</v>
      </c>
      <c r="S192" s="76"/>
      <c r="T192" s="75">
        <v>13</v>
      </c>
      <c r="U192" s="76"/>
      <c r="V192" s="75">
        <v>16</v>
      </c>
      <c r="W192" s="76"/>
      <c r="X192" s="75">
        <f>SUM(Z192:AM192)</f>
        <v>75</v>
      </c>
      <c r="Y192" s="76"/>
      <c r="Z192" s="75">
        <v>28</v>
      </c>
      <c r="AA192" s="76"/>
      <c r="AB192" s="75">
        <v>1</v>
      </c>
      <c r="AC192" s="76"/>
      <c r="AD192" s="75">
        <v>20</v>
      </c>
      <c r="AE192" s="83"/>
      <c r="AF192" s="75">
        <v>7</v>
      </c>
      <c r="AG192" s="83"/>
      <c r="AH192" s="75">
        <v>5</v>
      </c>
      <c r="AI192" s="76"/>
      <c r="AJ192" s="75">
        <v>11</v>
      </c>
      <c r="AK192" s="76"/>
      <c r="AL192" s="75">
        <v>3</v>
      </c>
      <c r="AM192" s="76"/>
      <c r="AN192" s="75">
        <f>SUM(AP192:BC192)</f>
        <v>76</v>
      </c>
      <c r="AO192" s="77"/>
      <c r="AP192" s="75">
        <v>18</v>
      </c>
      <c r="AQ192" s="76"/>
      <c r="AR192" s="75">
        <v>2</v>
      </c>
      <c r="AS192" s="76"/>
      <c r="AT192" s="75">
        <v>41</v>
      </c>
      <c r="AU192" s="83"/>
      <c r="AV192" s="75" t="s">
        <v>30</v>
      </c>
      <c r="AW192" s="83"/>
      <c r="AX192" s="75" t="s">
        <v>30</v>
      </c>
      <c r="AY192" s="83"/>
      <c r="AZ192" s="75">
        <v>2</v>
      </c>
      <c r="BA192" s="83"/>
      <c r="BB192" s="75">
        <v>13</v>
      </c>
      <c r="BC192" s="84"/>
      <c r="BD192" s="16"/>
      <c r="BE192" s="19">
        <f>H192/H181*100</f>
        <v>9.779792746113989</v>
      </c>
    </row>
    <row r="193" spans="2:57" s="22" customFormat="1" ht="14.25" customHeight="1">
      <c r="B193" s="94" t="s">
        <v>53</v>
      </c>
      <c r="C193" s="94"/>
      <c r="D193" s="94"/>
      <c r="E193" s="21"/>
      <c r="F193" s="79">
        <v>1</v>
      </c>
      <c r="G193" s="80"/>
      <c r="H193" s="75">
        <f>SUM(J193:W193)</f>
        <v>15</v>
      </c>
      <c r="I193" s="76"/>
      <c r="J193" s="75">
        <v>11</v>
      </c>
      <c r="K193" s="76"/>
      <c r="L193" s="75" t="s">
        <v>30</v>
      </c>
      <c r="M193" s="76"/>
      <c r="N193" s="75">
        <v>1</v>
      </c>
      <c r="O193" s="83"/>
      <c r="P193" s="84">
        <v>2</v>
      </c>
      <c r="Q193" s="76"/>
      <c r="R193" s="75" t="s">
        <v>30</v>
      </c>
      <c r="S193" s="76"/>
      <c r="T193" s="75">
        <v>1</v>
      </c>
      <c r="U193" s="76"/>
      <c r="V193" s="75" t="s">
        <v>30</v>
      </c>
      <c r="W193" s="76"/>
      <c r="X193" s="75">
        <f>SUM(Z193:AM193)</f>
        <v>10</v>
      </c>
      <c r="Y193" s="76"/>
      <c r="Z193" s="75">
        <v>7</v>
      </c>
      <c r="AA193" s="76"/>
      <c r="AB193" s="75" t="s">
        <v>30</v>
      </c>
      <c r="AC193" s="76"/>
      <c r="AD193" s="75" t="s">
        <v>30</v>
      </c>
      <c r="AE193" s="83"/>
      <c r="AF193" s="75">
        <v>2</v>
      </c>
      <c r="AG193" s="83"/>
      <c r="AH193" s="75" t="s">
        <v>30</v>
      </c>
      <c r="AI193" s="76"/>
      <c r="AJ193" s="75">
        <v>1</v>
      </c>
      <c r="AK193" s="76"/>
      <c r="AL193" s="75" t="s">
        <v>30</v>
      </c>
      <c r="AM193" s="76"/>
      <c r="AN193" s="75">
        <f aca="true" t="shared" si="5" ref="AN193:AN198">SUM(AP193:BC193)</f>
        <v>5</v>
      </c>
      <c r="AO193" s="77"/>
      <c r="AP193" s="75">
        <v>4</v>
      </c>
      <c r="AQ193" s="76"/>
      <c r="AR193" s="75" t="s">
        <v>30</v>
      </c>
      <c r="AS193" s="76"/>
      <c r="AT193" s="75">
        <v>1</v>
      </c>
      <c r="AU193" s="83"/>
      <c r="AV193" s="75" t="s">
        <v>30</v>
      </c>
      <c r="AW193" s="83"/>
      <c r="AX193" s="75" t="s">
        <v>30</v>
      </c>
      <c r="AY193" s="83"/>
      <c r="AZ193" s="75" t="s">
        <v>30</v>
      </c>
      <c r="BA193" s="83"/>
      <c r="BB193" s="75" t="s">
        <v>30</v>
      </c>
      <c r="BC193" s="84"/>
      <c r="BD193" s="23"/>
      <c r="BE193" s="19">
        <f>H193/H181*100</f>
        <v>0.9715025906735751</v>
      </c>
    </row>
    <row r="194" spans="2:57" s="14" customFormat="1" ht="14.25" customHeight="1">
      <c r="B194" s="78" t="s">
        <v>33</v>
      </c>
      <c r="C194" s="78"/>
      <c r="D194" s="78"/>
      <c r="E194" s="24"/>
      <c r="F194" s="79">
        <v>0.8</v>
      </c>
      <c r="G194" s="80"/>
      <c r="H194" s="75">
        <f>SUM(J194:W194)</f>
        <v>12</v>
      </c>
      <c r="I194" s="76"/>
      <c r="J194" s="75">
        <v>6</v>
      </c>
      <c r="K194" s="76"/>
      <c r="L194" s="75" t="s">
        <v>30</v>
      </c>
      <c r="M194" s="76"/>
      <c r="N194" s="75">
        <v>2</v>
      </c>
      <c r="O194" s="83"/>
      <c r="P194" s="84">
        <v>1</v>
      </c>
      <c r="Q194" s="76"/>
      <c r="R194" s="75" t="s">
        <v>30</v>
      </c>
      <c r="S194" s="76"/>
      <c r="T194" s="75">
        <v>3</v>
      </c>
      <c r="U194" s="76"/>
      <c r="V194" s="75" t="s">
        <v>30</v>
      </c>
      <c r="W194" s="76"/>
      <c r="X194" s="75">
        <f>SUM(Z194:AM194)</f>
        <v>9</v>
      </c>
      <c r="Y194" s="76"/>
      <c r="Z194" s="75">
        <v>3</v>
      </c>
      <c r="AA194" s="76"/>
      <c r="AB194" s="75" t="s">
        <v>30</v>
      </c>
      <c r="AC194" s="76"/>
      <c r="AD194" s="75">
        <v>2</v>
      </c>
      <c r="AE194" s="83"/>
      <c r="AF194" s="75">
        <v>1</v>
      </c>
      <c r="AG194" s="83"/>
      <c r="AH194" s="75" t="s">
        <v>30</v>
      </c>
      <c r="AI194" s="76"/>
      <c r="AJ194" s="75">
        <v>3</v>
      </c>
      <c r="AK194" s="76"/>
      <c r="AL194" s="75" t="s">
        <v>30</v>
      </c>
      <c r="AM194" s="76"/>
      <c r="AN194" s="75">
        <f t="shared" si="5"/>
        <v>3</v>
      </c>
      <c r="AO194" s="77"/>
      <c r="AP194" s="75">
        <v>3</v>
      </c>
      <c r="AQ194" s="76"/>
      <c r="AR194" s="75" t="s">
        <v>30</v>
      </c>
      <c r="AS194" s="76"/>
      <c r="AT194" s="75" t="s">
        <v>30</v>
      </c>
      <c r="AU194" s="83"/>
      <c r="AV194" s="75" t="s">
        <v>30</v>
      </c>
      <c r="AW194" s="83"/>
      <c r="AX194" s="75" t="s">
        <v>30</v>
      </c>
      <c r="AY194" s="83"/>
      <c r="AZ194" s="75" t="s">
        <v>30</v>
      </c>
      <c r="BA194" s="83"/>
      <c r="BB194" s="75" t="s">
        <v>30</v>
      </c>
      <c r="BC194" s="84"/>
      <c r="BD194" s="16"/>
      <c r="BE194" s="19">
        <f>H194/H181*100</f>
        <v>0.7772020725388601</v>
      </c>
    </row>
    <row r="195" spans="2:57" s="14" customFormat="1" ht="14.25" customHeight="1">
      <c r="B195" s="93" t="s">
        <v>34</v>
      </c>
      <c r="C195" s="93"/>
      <c r="D195" s="93"/>
      <c r="E195" s="25"/>
      <c r="F195" s="79">
        <v>3.1</v>
      </c>
      <c r="G195" s="80"/>
      <c r="H195" s="75">
        <f>SUM(J195:W195)</f>
        <v>48</v>
      </c>
      <c r="I195" s="76"/>
      <c r="J195" s="75">
        <v>18</v>
      </c>
      <c r="K195" s="76"/>
      <c r="L195" s="75" t="s">
        <v>30</v>
      </c>
      <c r="M195" s="76"/>
      <c r="N195" s="75">
        <v>5</v>
      </c>
      <c r="O195" s="83"/>
      <c r="P195" s="84">
        <v>1</v>
      </c>
      <c r="Q195" s="76"/>
      <c r="R195" s="75">
        <v>5</v>
      </c>
      <c r="S195" s="76"/>
      <c r="T195" s="75">
        <v>10</v>
      </c>
      <c r="U195" s="76"/>
      <c r="V195" s="75">
        <v>9</v>
      </c>
      <c r="W195" s="76"/>
      <c r="X195" s="75">
        <f>SUM(Z195:AM195)</f>
        <v>30</v>
      </c>
      <c r="Y195" s="76"/>
      <c r="Z195" s="75">
        <v>13</v>
      </c>
      <c r="AA195" s="76"/>
      <c r="AB195" s="75" t="s">
        <v>30</v>
      </c>
      <c r="AC195" s="76"/>
      <c r="AD195" s="75" t="s">
        <v>30</v>
      </c>
      <c r="AE195" s="83"/>
      <c r="AF195" s="75">
        <v>1</v>
      </c>
      <c r="AG195" s="83"/>
      <c r="AH195" s="75">
        <v>5</v>
      </c>
      <c r="AI195" s="76"/>
      <c r="AJ195" s="75">
        <v>10</v>
      </c>
      <c r="AK195" s="76"/>
      <c r="AL195" s="75">
        <v>1</v>
      </c>
      <c r="AM195" s="76"/>
      <c r="AN195" s="75">
        <f t="shared" si="5"/>
        <v>18</v>
      </c>
      <c r="AO195" s="77"/>
      <c r="AP195" s="75">
        <v>5</v>
      </c>
      <c r="AQ195" s="76"/>
      <c r="AR195" s="75" t="s">
        <v>30</v>
      </c>
      <c r="AS195" s="76"/>
      <c r="AT195" s="75">
        <v>5</v>
      </c>
      <c r="AU195" s="83"/>
      <c r="AV195" s="75" t="s">
        <v>30</v>
      </c>
      <c r="AW195" s="83"/>
      <c r="AX195" s="75" t="s">
        <v>30</v>
      </c>
      <c r="AY195" s="83"/>
      <c r="AZ195" s="75" t="s">
        <v>30</v>
      </c>
      <c r="BA195" s="83"/>
      <c r="BB195" s="75">
        <v>8</v>
      </c>
      <c r="BC195" s="84"/>
      <c r="BD195" s="16"/>
      <c r="BE195" s="19">
        <f>H195/H181*100</f>
        <v>3.1088082901554404</v>
      </c>
    </row>
    <row r="196" spans="2:57" s="13" customFormat="1" ht="14.25" customHeight="1">
      <c r="B196" s="78" t="s">
        <v>35</v>
      </c>
      <c r="C196" s="78"/>
      <c r="D196" s="78"/>
      <c r="E196" s="15"/>
      <c r="F196" s="79">
        <v>8.4</v>
      </c>
      <c r="G196" s="80"/>
      <c r="H196" s="75">
        <f>SUM(J196:W196)+1</f>
        <v>129</v>
      </c>
      <c r="I196" s="76"/>
      <c r="J196" s="75">
        <v>13</v>
      </c>
      <c r="K196" s="76"/>
      <c r="L196" s="75">
        <v>1</v>
      </c>
      <c r="M196" s="76"/>
      <c r="N196" s="75">
        <v>58</v>
      </c>
      <c r="O196" s="83"/>
      <c r="P196" s="84">
        <v>8</v>
      </c>
      <c r="Q196" s="76"/>
      <c r="R196" s="75">
        <v>12</v>
      </c>
      <c r="S196" s="76"/>
      <c r="T196" s="75">
        <v>13</v>
      </c>
      <c r="U196" s="76"/>
      <c r="V196" s="75">
        <v>23</v>
      </c>
      <c r="W196" s="76"/>
      <c r="X196" s="75">
        <f>SUM(Z196:AM196)+1</f>
        <v>58</v>
      </c>
      <c r="Y196" s="76"/>
      <c r="Z196" s="75">
        <v>8</v>
      </c>
      <c r="AA196" s="76"/>
      <c r="AB196" s="75" t="s">
        <v>30</v>
      </c>
      <c r="AC196" s="76"/>
      <c r="AD196" s="75">
        <v>22</v>
      </c>
      <c r="AE196" s="83"/>
      <c r="AF196" s="75">
        <v>3</v>
      </c>
      <c r="AG196" s="83"/>
      <c r="AH196" s="75">
        <v>9</v>
      </c>
      <c r="AI196" s="76"/>
      <c r="AJ196" s="75">
        <v>10</v>
      </c>
      <c r="AK196" s="76"/>
      <c r="AL196" s="75">
        <v>5</v>
      </c>
      <c r="AM196" s="76"/>
      <c r="AN196" s="75">
        <f t="shared" si="5"/>
        <v>71</v>
      </c>
      <c r="AO196" s="77"/>
      <c r="AP196" s="75">
        <v>5</v>
      </c>
      <c r="AQ196" s="76"/>
      <c r="AR196" s="75">
        <v>1</v>
      </c>
      <c r="AS196" s="76"/>
      <c r="AT196" s="75">
        <v>36</v>
      </c>
      <c r="AU196" s="83"/>
      <c r="AV196" s="75">
        <v>5</v>
      </c>
      <c r="AW196" s="83"/>
      <c r="AX196" s="75">
        <v>3</v>
      </c>
      <c r="AY196" s="83"/>
      <c r="AZ196" s="75">
        <v>3</v>
      </c>
      <c r="BA196" s="83"/>
      <c r="BB196" s="75">
        <v>18</v>
      </c>
      <c r="BC196" s="84"/>
      <c r="BD196" s="11"/>
      <c r="BE196" s="19">
        <f>H196/H181*100</f>
        <v>8.354922279792747</v>
      </c>
    </row>
    <row r="197" spans="2:57" s="13" customFormat="1" ht="14.25" customHeight="1">
      <c r="B197" s="78" t="s">
        <v>36</v>
      </c>
      <c r="C197" s="78"/>
      <c r="D197" s="78"/>
      <c r="E197" s="15"/>
      <c r="F197" s="79">
        <v>4.5</v>
      </c>
      <c r="G197" s="80"/>
      <c r="H197" s="75">
        <f>SUM(J197:W197)</f>
        <v>70</v>
      </c>
      <c r="I197" s="76"/>
      <c r="J197" s="75">
        <v>27</v>
      </c>
      <c r="K197" s="76"/>
      <c r="L197" s="75">
        <v>1</v>
      </c>
      <c r="M197" s="76"/>
      <c r="N197" s="75">
        <v>27</v>
      </c>
      <c r="O197" s="83"/>
      <c r="P197" s="84">
        <v>2</v>
      </c>
      <c r="Q197" s="76"/>
      <c r="R197" s="75">
        <v>3</v>
      </c>
      <c r="S197" s="76"/>
      <c r="T197" s="75">
        <v>8</v>
      </c>
      <c r="U197" s="76"/>
      <c r="V197" s="75">
        <v>2</v>
      </c>
      <c r="W197" s="76"/>
      <c r="X197" s="75">
        <f>SUM(Z197:AM197)</f>
        <v>31</v>
      </c>
      <c r="Y197" s="76"/>
      <c r="Z197" s="75">
        <v>16</v>
      </c>
      <c r="AA197" s="76"/>
      <c r="AB197" s="75">
        <v>1</v>
      </c>
      <c r="AC197" s="76"/>
      <c r="AD197" s="75">
        <v>6</v>
      </c>
      <c r="AE197" s="83"/>
      <c r="AF197" s="75">
        <v>2</v>
      </c>
      <c r="AG197" s="83"/>
      <c r="AH197" s="75">
        <v>2</v>
      </c>
      <c r="AI197" s="76"/>
      <c r="AJ197" s="75">
        <v>4</v>
      </c>
      <c r="AK197" s="76"/>
      <c r="AL197" s="75" t="s">
        <v>30</v>
      </c>
      <c r="AM197" s="76"/>
      <c r="AN197" s="75">
        <f t="shared" si="5"/>
        <v>39</v>
      </c>
      <c r="AO197" s="77"/>
      <c r="AP197" s="75">
        <v>11</v>
      </c>
      <c r="AQ197" s="76"/>
      <c r="AR197" s="75" t="s">
        <v>30</v>
      </c>
      <c r="AS197" s="76"/>
      <c r="AT197" s="75">
        <v>21</v>
      </c>
      <c r="AU197" s="83"/>
      <c r="AV197" s="75" t="s">
        <v>30</v>
      </c>
      <c r="AW197" s="83"/>
      <c r="AX197" s="75">
        <v>1</v>
      </c>
      <c r="AY197" s="83"/>
      <c r="AZ197" s="75">
        <v>4</v>
      </c>
      <c r="BA197" s="83"/>
      <c r="BB197" s="75">
        <v>2</v>
      </c>
      <c r="BC197" s="84"/>
      <c r="BD197" s="11"/>
      <c r="BE197" s="19">
        <f>H197/H181*100</f>
        <v>4.533678756476684</v>
      </c>
    </row>
    <row r="198" spans="2:57" s="14" customFormat="1" ht="14.25" customHeight="1">
      <c r="B198" s="78" t="s">
        <v>26</v>
      </c>
      <c r="C198" s="78"/>
      <c r="D198" s="78"/>
      <c r="E198" s="15"/>
      <c r="F198" s="79">
        <v>3.8</v>
      </c>
      <c r="G198" s="80"/>
      <c r="H198" s="75">
        <f>SUM(J198:W198)</f>
        <v>58</v>
      </c>
      <c r="I198" s="76"/>
      <c r="J198" s="75">
        <v>28</v>
      </c>
      <c r="K198" s="76"/>
      <c r="L198" s="75" t="s">
        <v>30</v>
      </c>
      <c r="M198" s="76"/>
      <c r="N198" s="75">
        <v>16</v>
      </c>
      <c r="O198" s="83"/>
      <c r="P198" s="84">
        <v>3</v>
      </c>
      <c r="Q198" s="76"/>
      <c r="R198" s="75">
        <v>1</v>
      </c>
      <c r="S198" s="76"/>
      <c r="T198" s="75">
        <v>9</v>
      </c>
      <c r="U198" s="76"/>
      <c r="V198" s="75">
        <v>1</v>
      </c>
      <c r="W198" s="76"/>
      <c r="X198" s="75">
        <f>SUM(Z198:AM198)</f>
        <v>25</v>
      </c>
      <c r="Y198" s="76"/>
      <c r="Z198" s="75">
        <v>12</v>
      </c>
      <c r="AA198" s="76"/>
      <c r="AB198" s="75" t="s">
        <v>30</v>
      </c>
      <c r="AC198" s="76"/>
      <c r="AD198" s="75">
        <v>5</v>
      </c>
      <c r="AE198" s="83"/>
      <c r="AF198" s="75">
        <v>2</v>
      </c>
      <c r="AG198" s="83"/>
      <c r="AH198" s="75" t="s">
        <v>30</v>
      </c>
      <c r="AI198" s="76"/>
      <c r="AJ198" s="75">
        <v>6</v>
      </c>
      <c r="AK198" s="76"/>
      <c r="AL198" s="96" t="s">
        <v>30</v>
      </c>
      <c r="AM198" s="97"/>
      <c r="AN198" s="75">
        <f t="shared" si="5"/>
        <v>33</v>
      </c>
      <c r="AO198" s="77"/>
      <c r="AP198" s="75">
        <v>16</v>
      </c>
      <c r="AQ198" s="76"/>
      <c r="AR198" s="75" t="s">
        <v>30</v>
      </c>
      <c r="AS198" s="76"/>
      <c r="AT198" s="75">
        <v>11</v>
      </c>
      <c r="AU198" s="83"/>
      <c r="AV198" s="75">
        <v>1</v>
      </c>
      <c r="AW198" s="83"/>
      <c r="AX198" s="75">
        <v>1</v>
      </c>
      <c r="AY198" s="83"/>
      <c r="AZ198" s="75">
        <v>3</v>
      </c>
      <c r="BA198" s="83"/>
      <c r="BB198" s="75">
        <v>1</v>
      </c>
      <c r="BC198" s="84"/>
      <c r="BD198" s="16"/>
      <c r="BE198" s="19">
        <f>H198/H181*100</f>
        <v>3.756476683937824</v>
      </c>
    </row>
    <row r="199" spans="2:57" s="14" customFormat="1" ht="14.25" customHeight="1">
      <c r="B199" s="78" t="s">
        <v>25</v>
      </c>
      <c r="C199" s="78"/>
      <c r="D199" s="78"/>
      <c r="E199" s="15"/>
      <c r="F199" s="79">
        <v>10.1</v>
      </c>
      <c r="G199" s="80"/>
      <c r="H199" s="75">
        <f>SUM(J199:W199)+3</f>
        <v>156</v>
      </c>
      <c r="I199" s="76"/>
      <c r="J199" s="75">
        <v>84</v>
      </c>
      <c r="K199" s="76"/>
      <c r="L199" s="75">
        <v>2</v>
      </c>
      <c r="M199" s="76"/>
      <c r="N199" s="75">
        <v>59</v>
      </c>
      <c r="O199" s="83"/>
      <c r="P199" s="75" t="s">
        <v>30</v>
      </c>
      <c r="Q199" s="83"/>
      <c r="R199" s="75">
        <v>4</v>
      </c>
      <c r="S199" s="76"/>
      <c r="T199" s="75">
        <v>2</v>
      </c>
      <c r="U199" s="76"/>
      <c r="V199" s="75">
        <v>2</v>
      </c>
      <c r="W199" s="76"/>
      <c r="X199" s="75">
        <f>SUM(Z199:AM199)+1</f>
        <v>42</v>
      </c>
      <c r="Y199" s="76"/>
      <c r="Z199" s="75">
        <v>28</v>
      </c>
      <c r="AA199" s="76"/>
      <c r="AB199" s="75">
        <v>1</v>
      </c>
      <c r="AC199" s="76"/>
      <c r="AD199" s="75">
        <v>6</v>
      </c>
      <c r="AE199" s="83"/>
      <c r="AF199" s="75" t="s">
        <v>30</v>
      </c>
      <c r="AG199" s="83"/>
      <c r="AH199" s="75">
        <v>4</v>
      </c>
      <c r="AI199" s="76"/>
      <c r="AJ199" s="75">
        <v>2</v>
      </c>
      <c r="AK199" s="76"/>
      <c r="AL199" s="75" t="s">
        <v>30</v>
      </c>
      <c r="AM199" s="76"/>
      <c r="AN199" s="75">
        <f>SUM(AP199:BC199)+2</f>
        <v>114</v>
      </c>
      <c r="AO199" s="77"/>
      <c r="AP199" s="75">
        <v>56</v>
      </c>
      <c r="AQ199" s="76"/>
      <c r="AR199" s="75">
        <v>1</v>
      </c>
      <c r="AS199" s="76"/>
      <c r="AT199" s="75">
        <v>53</v>
      </c>
      <c r="AU199" s="83"/>
      <c r="AV199" s="75" t="s">
        <v>30</v>
      </c>
      <c r="AW199" s="83"/>
      <c r="AX199" s="75" t="s">
        <v>30</v>
      </c>
      <c r="AY199" s="83"/>
      <c r="AZ199" s="75" t="s">
        <v>30</v>
      </c>
      <c r="BA199" s="83"/>
      <c r="BB199" s="75">
        <v>2</v>
      </c>
      <c r="BC199" s="84"/>
      <c r="BD199" s="16"/>
      <c r="BE199" s="19">
        <f>H199/H181*100</f>
        <v>10.103626943005182</v>
      </c>
    </row>
    <row r="200" spans="2:57" s="14" customFormat="1" ht="14.25" customHeight="1">
      <c r="B200" s="78" t="s">
        <v>27</v>
      </c>
      <c r="C200" s="78"/>
      <c r="D200" s="78"/>
      <c r="E200" s="15"/>
      <c r="F200" s="79">
        <v>0.8</v>
      </c>
      <c r="G200" s="80"/>
      <c r="H200" s="75">
        <f>SUM(J200:W200)</f>
        <v>13</v>
      </c>
      <c r="I200" s="76"/>
      <c r="J200" s="75">
        <v>8</v>
      </c>
      <c r="K200" s="76"/>
      <c r="L200" s="75" t="s">
        <v>30</v>
      </c>
      <c r="M200" s="76"/>
      <c r="N200" s="75">
        <v>4</v>
      </c>
      <c r="O200" s="83"/>
      <c r="P200" s="75">
        <v>1</v>
      </c>
      <c r="Q200" s="83"/>
      <c r="R200" s="75" t="s">
        <v>30</v>
      </c>
      <c r="S200" s="83"/>
      <c r="T200" s="75" t="s">
        <v>30</v>
      </c>
      <c r="U200" s="83"/>
      <c r="V200" s="75" t="s">
        <v>30</v>
      </c>
      <c r="W200" s="83"/>
      <c r="X200" s="75">
        <f>SUM(Z200:AM200)</f>
        <v>7</v>
      </c>
      <c r="Y200" s="76"/>
      <c r="Z200" s="75">
        <v>5</v>
      </c>
      <c r="AA200" s="76"/>
      <c r="AB200" s="75" t="s">
        <v>30</v>
      </c>
      <c r="AC200" s="76"/>
      <c r="AD200" s="75">
        <v>1</v>
      </c>
      <c r="AE200" s="83"/>
      <c r="AF200" s="75">
        <v>1</v>
      </c>
      <c r="AG200" s="83"/>
      <c r="AH200" s="75" t="s">
        <v>30</v>
      </c>
      <c r="AI200" s="83"/>
      <c r="AJ200" s="75" t="s">
        <v>30</v>
      </c>
      <c r="AK200" s="83"/>
      <c r="AL200" s="75" t="s">
        <v>30</v>
      </c>
      <c r="AM200" s="83"/>
      <c r="AN200" s="75">
        <f>SUM(AP200:BC200)</f>
        <v>6</v>
      </c>
      <c r="AO200" s="77"/>
      <c r="AP200" s="75">
        <v>3</v>
      </c>
      <c r="AQ200" s="76"/>
      <c r="AR200" s="75" t="s">
        <v>30</v>
      </c>
      <c r="AS200" s="76"/>
      <c r="AT200" s="75">
        <v>3</v>
      </c>
      <c r="AU200" s="83"/>
      <c r="AV200" s="75" t="s">
        <v>30</v>
      </c>
      <c r="AW200" s="83"/>
      <c r="AX200" s="75" t="s">
        <v>30</v>
      </c>
      <c r="AY200" s="83"/>
      <c r="AZ200" s="75" t="s">
        <v>30</v>
      </c>
      <c r="BA200" s="83"/>
      <c r="BB200" s="75" t="s">
        <v>30</v>
      </c>
      <c r="BC200" s="84"/>
      <c r="BD200" s="16"/>
      <c r="BE200" s="19">
        <f>H200/H181*100</f>
        <v>0.8419689119170984</v>
      </c>
    </row>
    <row r="201" spans="2:57" s="14" customFormat="1" ht="14.25" customHeight="1">
      <c r="B201" s="90" t="s">
        <v>38</v>
      </c>
      <c r="C201" s="90"/>
      <c r="D201" s="90"/>
      <c r="E201" s="26"/>
      <c r="F201" s="79">
        <v>5.2</v>
      </c>
      <c r="G201" s="80"/>
      <c r="H201" s="75">
        <f>SUM(J201:W201)</f>
        <v>80</v>
      </c>
      <c r="I201" s="76"/>
      <c r="J201" s="75">
        <v>37</v>
      </c>
      <c r="K201" s="76"/>
      <c r="L201" s="75">
        <v>2</v>
      </c>
      <c r="M201" s="76"/>
      <c r="N201" s="75">
        <v>20</v>
      </c>
      <c r="O201" s="83"/>
      <c r="P201" s="84">
        <v>4</v>
      </c>
      <c r="Q201" s="76"/>
      <c r="R201" s="75">
        <v>4</v>
      </c>
      <c r="S201" s="76"/>
      <c r="T201" s="75">
        <v>7</v>
      </c>
      <c r="U201" s="76"/>
      <c r="V201" s="75">
        <v>6</v>
      </c>
      <c r="W201" s="76"/>
      <c r="X201" s="75">
        <f>SUM(Z201:AM201)</f>
        <v>57</v>
      </c>
      <c r="Y201" s="76"/>
      <c r="Z201" s="75">
        <v>29</v>
      </c>
      <c r="AA201" s="76"/>
      <c r="AB201" s="75">
        <v>2</v>
      </c>
      <c r="AC201" s="76"/>
      <c r="AD201" s="75">
        <v>10</v>
      </c>
      <c r="AE201" s="83"/>
      <c r="AF201" s="75">
        <v>4</v>
      </c>
      <c r="AG201" s="83"/>
      <c r="AH201" s="75">
        <v>4</v>
      </c>
      <c r="AI201" s="76"/>
      <c r="AJ201" s="75">
        <v>6</v>
      </c>
      <c r="AK201" s="76"/>
      <c r="AL201" s="75">
        <v>2</v>
      </c>
      <c r="AM201" s="76"/>
      <c r="AN201" s="75">
        <f>SUM(AP201:BC201)</f>
        <v>23</v>
      </c>
      <c r="AO201" s="77"/>
      <c r="AP201" s="75">
        <v>8</v>
      </c>
      <c r="AQ201" s="76"/>
      <c r="AR201" s="75" t="s">
        <v>30</v>
      </c>
      <c r="AS201" s="76"/>
      <c r="AT201" s="75">
        <v>10</v>
      </c>
      <c r="AU201" s="83"/>
      <c r="AV201" s="75" t="s">
        <v>30</v>
      </c>
      <c r="AW201" s="83"/>
      <c r="AX201" s="75" t="s">
        <v>30</v>
      </c>
      <c r="AY201" s="83"/>
      <c r="AZ201" s="75">
        <v>1</v>
      </c>
      <c r="BA201" s="83"/>
      <c r="BB201" s="75">
        <v>4</v>
      </c>
      <c r="BC201" s="84"/>
      <c r="BD201" s="16"/>
      <c r="BE201" s="19">
        <f>H201/H181*100</f>
        <v>5.181347150259067</v>
      </c>
    </row>
    <row r="202" spans="2:57" s="14" customFormat="1" ht="14.25" customHeight="1">
      <c r="B202" s="89" t="s">
        <v>37</v>
      </c>
      <c r="C202" s="89"/>
      <c r="D202" s="89"/>
      <c r="E202" s="39"/>
      <c r="F202" s="79">
        <v>1.6</v>
      </c>
      <c r="G202" s="80"/>
      <c r="H202" s="75">
        <f>SUM(J202:W202)</f>
        <v>25</v>
      </c>
      <c r="I202" s="76"/>
      <c r="J202" s="75">
        <v>21</v>
      </c>
      <c r="K202" s="76"/>
      <c r="L202" s="75" t="s">
        <v>30</v>
      </c>
      <c r="M202" s="76"/>
      <c r="N202" s="75">
        <v>4</v>
      </c>
      <c r="O202" s="83"/>
      <c r="P202" s="75" t="s">
        <v>30</v>
      </c>
      <c r="Q202" s="83"/>
      <c r="R202" s="75" t="s">
        <v>30</v>
      </c>
      <c r="S202" s="83"/>
      <c r="T202" s="75" t="s">
        <v>30</v>
      </c>
      <c r="U202" s="83"/>
      <c r="V202" s="75" t="s">
        <v>30</v>
      </c>
      <c r="W202" s="83"/>
      <c r="X202" s="75">
        <f>SUM(Z202:AM202)</f>
        <v>21</v>
      </c>
      <c r="Y202" s="76"/>
      <c r="Z202" s="75">
        <v>19</v>
      </c>
      <c r="AA202" s="76"/>
      <c r="AB202" s="75" t="s">
        <v>30</v>
      </c>
      <c r="AC202" s="76"/>
      <c r="AD202" s="75">
        <v>2</v>
      </c>
      <c r="AE202" s="83"/>
      <c r="AF202" s="75" t="s">
        <v>30</v>
      </c>
      <c r="AG202" s="83"/>
      <c r="AH202" s="75" t="s">
        <v>30</v>
      </c>
      <c r="AI202" s="83"/>
      <c r="AJ202" s="75" t="s">
        <v>30</v>
      </c>
      <c r="AK202" s="83"/>
      <c r="AL202" s="75" t="s">
        <v>30</v>
      </c>
      <c r="AM202" s="83"/>
      <c r="AN202" s="75">
        <f>SUM(AP202:BC202)</f>
        <v>4</v>
      </c>
      <c r="AO202" s="77"/>
      <c r="AP202" s="75">
        <v>2</v>
      </c>
      <c r="AQ202" s="76"/>
      <c r="AR202" s="75" t="s">
        <v>30</v>
      </c>
      <c r="AS202" s="76"/>
      <c r="AT202" s="75">
        <v>2</v>
      </c>
      <c r="AU202" s="83"/>
      <c r="AV202" s="75" t="s">
        <v>30</v>
      </c>
      <c r="AW202" s="83"/>
      <c r="AX202" s="75" t="s">
        <v>30</v>
      </c>
      <c r="AY202" s="83"/>
      <c r="AZ202" s="75" t="s">
        <v>30</v>
      </c>
      <c r="BA202" s="83"/>
      <c r="BB202" s="75" t="s">
        <v>30</v>
      </c>
      <c r="BC202" s="84"/>
      <c r="BD202" s="16"/>
      <c r="BE202" s="20">
        <f>H202/H181*100</f>
        <v>1.6191709844559583</v>
      </c>
    </row>
    <row r="203" spans="2:57" s="14" customFormat="1" ht="14.25" customHeight="1">
      <c r="B203" s="78" t="s">
        <v>3</v>
      </c>
      <c r="C203" s="78"/>
      <c r="D203" s="78"/>
      <c r="E203" s="15"/>
      <c r="F203" s="79">
        <v>2.3</v>
      </c>
      <c r="G203" s="80"/>
      <c r="H203" s="75">
        <f>SUM(J203:W203)+19</f>
        <v>35</v>
      </c>
      <c r="I203" s="76"/>
      <c r="J203" s="75">
        <v>4</v>
      </c>
      <c r="K203" s="76"/>
      <c r="L203" s="75">
        <v>3</v>
      </c>
      <c r="M203" s="76"/>
      <c r="N203" s="75">
        <v>7</v>
      </c>
      <c r="O203" s="83"/>
      <c r="P203" s="84" t="s">
        <v>30</v>
      </c>
      <c r="Q203" s="76"/>
      <c r="R203" s="75" t="s">
        <v>30</v>
      </c>
      <c r="S203" s="76"/>
      <c r="T203" s="75">
        <v>2</v>
      </c>
      <c r="U203" s="76"/>
      <c r="V203" s="75" t="s">
        <v>30</v>
      </c>
      <c r="W203" s="83"/>
      <c r="X203" s="75">
        <f>SUM(Z203:AM203)+12</f>
        <v>23</v>
      </c>
      <c r="Y203" s="76"/>
      <c r="Z203" s="75">
        <v>2</v>
      </c>
      <c r="AA203" s="76"/>
      <c r="AB203" s="75">
        <v>2</v>
      </c>
      <c r="AC203" s="76"/>
      <c r="AD203" s="75">
        <v>5</v>
      </c>
      <c r="AE203" s="83"/>
      <c r="AF203" s="75" t="s">
        <v>30</v>
      </c>
      <c r="AG203" s="83"/>
      <c r="AH203" s="75" t="s">
        <v>30</v>
      </c>
      <c r="AI203" s="76"/>
      <c r="AJ203" s="75">
        <v>2</v>
      </c>
      <c r="AK203" s="76"/>
      <c r="AL203" s="96" t="s">
        <v>30</v>
      </c>
      <c r="AM203" s="97"/>
      <c r="AN203" s="75">
        <f>SUM(AP203:BC203)+7</f>
        <v>12</v>
      </c>
      <c r="AO203" s="77"/>
      <c r="AP203" s="75">
        <v>2</v>
      </c>
      <c r="AQ203" s="76"/>
      <c r="AR203" s="75">
        <v>1</v>
      </c>
      <c r="AS203" s="76"/>
      <c r="AT203" s="75">
        <v>2</v>
      </c>
      <c r="AU203" s="83"/>
      <c r="AV203" s="75" t="s">
        <v>30</v>
      </c>
      <c r="AW203" s="83"/>
      <c r="AX203" s="75" t="s">
        <v>30</v>
      </c>
      <c r="AY203" s="83"/>
      <c r="AZ203" s="75" t="s">
        <v>30</v>
      </c>
      <c r="BA203" s="83"/>
      <c r="BB203" s="75" t="s">
        <v>30</v>
      </c>
      <c r="BC203" s="84"/>
      <c r="BE203" s="18">
        <f>H203/H181*100</f>
        <v>2.266839378238342</v>
      </c>
    </row>
    <row r="204" spans="2:57" s="14" customFormat="1" ht="14.25" customHeight="1">
      <c r="B204" s="15"/>
      <c r="C204" s="15"/>
      <c r="D204" s="15"/>
      <c r="E204" s="15"/>
      <c r="F204" s="29"/>
      <c r="G204" s="68"/>
      <c r="H204" s="4"/>
      <c r="I204" s="30"/>
      <c r="J204" s="4"/>
      <c r="K204" s="30"/>
      <c r="L204" s="4"/>
      <c r="M204" s="30"/>
      <c r="N204" s="32"/>
      <c r="O204" s="30"/>
      <c r="P204" s="10"/>
      <c r="Q204" s="30"/>
      <c r="R204" s="4"/>
      <c r="S204" s="30"/>
      <c r="T204" s="4"/>
      <c r="U204" s="30"/>
      <c r="V204" s="4"/>
      <c r="W204" s="30"/>
      <c r="X204" s="4"/>
      <c r="Y204" s="30"/>
      <c r="Z204" s="4"/>
      <c r="AA204" s="30"/>
      <c r="AB204" s="4"/>
      <c r="AC204" s="30"/>
      <c r="AD204" s="32"/>
      <c r="AE204" s="30"/>
      <c r="AF204" s="4"/>
      <c r="AG204" s="5"/>
      <c r="AH204" s="4"/>
      <c r="AI204" s="30"/>
      <c r="AJ204" s="4"/>
      <c r="AK204" s="30"/>
      <c r="AL204" s="6"/>
      <c r="AM204" s="71"/>
      <c r="AN204" s="4"/>
      <c r="AO204" s="32"/>
      <c r="AP204" s="4"/>
      <c r="AQ204" s="30"/>
      <c r="AR204" s="4"/>
      <c r="AS204" s="30"/>
      <c r="AT204" s="36"/>
      <c r="AU204" s="35"/>
      <c r="AV204" s="4"/>
      <c r="AW204" s="5"/>
      <c r="AX204" s="4"/>
      <c r="AY204" s="5"/>
      <c r="AZ204" s="4"/>
      <c r="BA204" s="5"/>
      <c r="BB204" s="4"/>
      <c r="BC204" s="10"/>
      <c r="BE204" s="18"/>
    </row>
    <row r="205" spans="1:57" s="14" customFormat="1" ht="14.25" customHeight="1">
      <c r="A205" s="14" t="s">
        <v>4</v>
      </c>
      <c r="D205" s="16"/>
      <c r="E205" s="16"/>
      <c r="F205" s="29"/>
      <c r="G205" s="68"/>
      <c r="H205" s="34"/>
      <c r="I205" s="35"/>
      <c r="J205" s="36"/>
      <c r="K205" s="36"/>
      <c r="L205" s="34"/>
      <c r="M205" s="35"/>
      <c r="N205" s="36"/>
      <c r="O205" s="35"/>
      <c r="P205" s="36"/>
      <c r="Q205" s="36"/>
      <c r="R205" s="34"/>
      <c r="S205" s="35"/>
      <c r="T205" s="34"/>
      <c r="U205" s="35"/>
      <c r="V205" s="34"/>
      <c r="W205" s="35"/>
      <c r="X205" s="34"/>
      <c r="Y205" s="35"/>
      <c r="Z205" s="34"/>
      <c r="AA205" s="35"/>
      <c r="AB205" s="34"/>
      <c r="AC205" s="35"/>
      <c r="AD205" s="36"/>
      <c r="AE205" s="35"/>
      <c r="AF205" s="37"/>
      <c r="AG205" s="37"/>
      <c r="AH205" s="34"/>
      <c r="AI205" s="35"/>
      <c r="AJ205" s="37"/>
      <c r="AK205" s="37"/>
      <c r="AL205" s="34"/>
      <c r="AM205" s="35"/>
      <c r="AN205" s="37"/>
      <c r="AO205" s="37"/>
      <c r="AP205" s="34"/>
      <c r="AQ205" s="35"/>
      <c r="AR205" s="34"/>
      <c r="AS205" s="35"/>
      <c r="AT205" s="36"/>
      <c r="AU205" s="35"/>
      <c r="AV205" s="34"/>
      <c r="AW205" s="35"/>
      <c r="AX205" s="34"/>
      <c r="AY205" s="35"/>
      <c r="AZ205" s="34"/>
      <c r="BA205" s="35"/>
      <c r="BB205" s="34"/>
      <c r="BC205" s="36"/>
      <c r="BD205" s="18">
        <f>1.9+41.2+53.2</f>
        <v>96.30000000000001</v>
      </c>
      <c r="BE205" s="18">
        <f>H206+H208+H210</f>
        <v>1509</v>
      </c>
    </row>
    <row r="206" spans="2:59" s="14" customFormat="1" ht="14.25" customHeight="1">
      <c r="B206" s="78" t="s">
        <v>6</v>
      </c>
      <c r="C206" s="78"/>
      <c r="D206" s="78"/>
      <c r="E206" s="15"/>
      <c r="F206" s="79">
        <v>15.4</v>
      </c>
      <c r="G206" s="80"/>
      <c r="H206" s="75">
        <f>SUM(J206:W206)</f>
        <v>238</v>
      </c>
      <c r="I206" s="76"/>
      <c r="J206" s="75">
        <f>SUM(J183:K185)</f>
        <v>53</v>
      </c>
      <c r="K206" s="76"/>
      <c r="L206" s="75">
        <f>SUM(L183:M185)</f>
        <v>2</v>
      </c>
      <c r="M206" s="76"/>
      <c r="N206" s="75">
        <f>SUM(N183:O185)</f>
        <v>29</v>
      </c>
      <c r="O206" s="76"/>
      <c r="P206" s="75">
        <f>SUM(P183:Q185)</f>
        <v>24</v>
      </c>
      <c r="Q206" s="76"/>
      <c r="R206" s="75">
        <f>SUM(R183:S185)</f>
        <v>25</v>
      </c>
      <c r="S206" s="76"/>
      <c r="T206" s="75">
        <f>SUM(T183:U185)</f>
        <v>43</v>
      </c>
      <c r="U206" s="76"/>
      <c r="V206" s="75">
        <f>SUM(V183:W185)</f>
        <v>62</v>
      </c>
      <c r="W206" s="76"/>
      <c r="X206" s="75">
        <f>SUM(X183:Y185)</f>
        <v>128</v>
      </c>
      <c r="Y206" s="76"/>
      <c r="Z206" s="75">
        <f>SUM(Z183:AA185)</f>
        <v>28</v>
      </c>
      <c r="AA206" s="76"/>
      <c r="AB206" s="75">
        <f>SUM(AB183:AC185)</f>
        <v>2</v>
      </c>
      <c r="AC206" s="76"/>
      <c r="AD206" s="75">
        <f>SUM(AD183:AE185)</f>
        <v>7</v>
      </c>
      <c r="AE206" s="76"/>
      <c r="AF206" s="75">
        <f>SUM(AF183:AG185)</f>
        <v>16</v>
      </c>
      <c r="AG206" s="76"/>
      <c r="AH206" s="75">
        <f>SUM(AH183:AI185)</f>
        <v>23</v>
      </c>
      <c r="AI206" s="76"/>
      <c r="AJ206" s="75">
        <f>SUM(AJ183:AK185)</f>
        <v>36</v>
      </c>
      <c r="AK206" s="76"/>
      <c r="AL206" s="75">
        <f>SUM(AL183:AM185)</f>
        <v>16</v>
      </c>
      <c r="AM206" s="76"/>
      <c r="AN206" s="75">
        <f>SUM(AN183:AO185)</f>
        <v>110</v>
      </c>
      <c r="AO206" s="76"/>
      <c r="AP206" s="75">
        <f>SUM(AP183:AQ185)</f>
        <v>25</v>
      </c>
      <c r="AQ206" s="76"/>
      <c r="AR206" s="81">
        <f>SUM(AR183:AS185)</f>
        <v>0</v>
      </c>
      <c r="AS206" s="82"/>
      <c r="AT206" s="75">
        <f>SUM(AT183:AU185)</f>
        <v>22</v>
      </c>
      <c r="AU206" s="76"/>
      <c r="AV206" s="75">
        <f>SUM(AV183:AW185)</f>
        <v>8</v>
      </c>
      <c r="AW206" s="76"/>
      <c r="AX206" s="75">
        <f>SUM(AX183:AY185)</f>
        <v>2</v>
      </c>
      <c r="AY206" s="76"/>
      <c r="AZ206" s="75">
        <f>SUM(AZ183:BA185)</f>
        <v>7</v>
      </c>
      <c r="BA206" s="76"/>
      <c r="BB206" s="75">
        <f>SUM(BB183:BC185)</f>
        <v>46</v>
      </c>
      <c r="BC206" s="77"/>
      <c r="BD206" s="16"/>
      <c r="BE206" s="18">
        <f>SUM(F183:G185)</f>
        <v>15.4</v>
      </c>
      <c r="BF206" s="16"/>
      <c r="BG206" s="28">
        <f>SUM(BE183:BE185)</f>
        <v>15.414507772020723</v>
      </c>
    </row>
    <row r="207" spans="2:58" s="22" customFormat="1" ht="6" customHeight="1">
      <c r="B207" s="15"/>
      <c r="D207" s="23"/>
      <c r="E207" s="23"/>
      <c r="F207" s="29"/>
      <c r="G207" s="68"/>
      <c r="H207" s="4"/>
      <c r="I207" s="30"/>
      <c r="J207" s="4"/>
      <c r="K207" s="30"/>
      <c r="L207" s="4"/>
      <c r="M207" s="30"/>
      <c r="N207" s="32"/>
      <c r="O207" s="30"/>
      <c r="P207" s="10"/>
      <c r="Q207" s="30"/>
      <c r="R207" s="4"/>
      <c r="S207" s="30"/>
      <c r="T207" s="4"/>
      <c r="U207" s="30"/>
      <c r="V207" s="4"/>
      <c r="W207" s="30"/>
      <c r="X207" s="4"/>
      <c r="Y207" s="30"/>
      <c r="Z207" s="4"/>
      <c r="AA207" s="30"/>
      <c r="AB207" s="4"/>
      <c r="AC207" s="30"/>
      <c r="AD207" s="32"/>
      <c r="AE207" s="30"/>
      <c r="AF207" s="4"/>
      <c r="AG207" s="30"/>
      <c r="AH207" s="4"/>
      <c r="AI207" s="30"/>
      <c r="AJ207" s="4"/>
      <c r="AK207" s="30"/>
      <c r="AL207" s="4"/>
      <c r="AM207" s="30"/>
      <c r="AN207" s="4"/>
      <c r="AO207" s="32"/>
      <c r="AP207" s="4"/>
      <c r="AQ207" s="30"/>
      <c r="AR207" s="4"/>
      <c r="AS207" s="30"/>
      <c r="AT207" s="32"/>
      <c r="AU207" s="30"/>
      <c r="AV207" s="4"/>
      <c r="AW207" s="5"/>
      <c r="AX207" s="4"/>
      <c r="AY207" s="5"/>
      <c r="AZ207" s="4"/>
      <c r="BA207" s="5"/>
      <c r="BB207" s="4"/>
      <c r="BC207" s="10"/>
      <c r="BD207" s="23"/>
      <c r="BE207" s="31"/>
      <c r="BF207" s="23"/>
    </row>
    <row r="208" spans="2:59" s="14" customFormat="1" ht="14.25" customHeight="1">
      <c r="B208" s="78" t="s">
        <v>5</v>
      </c>
      <c r="C208" s="78"/>
      <c r="D208" s="78"/>
      <c r="E208" s="15"/>
      <c r="F208" s="79">
        <v>28.6</v>
      </c>
      <c r="G208" s="80"/>
      <c r="H208" s="75">
        <f>SUM(J208:W208)+7</f>
        <v>441</v>
      </c>
      <c r="I208" s="76"/>
      <c r="J208" s="75">
        <f>SUM(J186:K188)</f>
        <v>248</v>
      </c>
      <c r="K208" s="76"/>
      <c r="L208" s="75">
        <f>SUM(L186:M188)</f>
        <v>32</v>
      </c>
      <c r="M208" s="76"/>
      <c r="N208" s="75">
        <f>SUM(N186:O188)</f>
        <v>71</v>
      </c>
      <c r="O208" s="76"/>
      <c r="P208" s="75">
        <f>SUM(P186:Q188)</f>
        <v>35</v>
      </c>
      <c r="Q208" s="76"/>
      <c r="R208" s="75">
        <f>SUM(R186:S188)</f>
        <v>12</v>
      </c>
      <c r="S208" s="76"/>
      <c r="T208" s="75">
        <f>SUM(T186:U188)</f>
        <v>26</v>
      </c>
      <c r="U208" s="76"/>
      <c r="V208" s="75">
        <f>SUM(V186:W188)</f>
        <v>10</v>
      </c>
      <c r="W208" s="76"/>
      <c r="X208" s="75">
        <f>SUM(X186:Y188)</f>
        <v>306</v>
      </c>
      <c r="Y208" s="76"/>
      <c r="Z208" s="75">
        <f>SUM(Z186:AA188)</f>
        <v>187</v>
      </c>
      <c r="AA208" s="76"/>
      <c r="AB208" s="75">
        <f>SUM(AB186:AC188)</f>
        <v>16</v>
      </c>
      <c r="AC208" s="76"/>
      <c r="AD208" s="75">
        <f>SUM(AD186:AE188)</f>
        <v>31</v>
      </c>
      <c r="AE208" s="76"/>
      <c r="AF208" s="75">
        <f>SUM(AF186:AG188)</f>
        <v>27</v>
      </c>
      <c r="AG208" s="76"/>
      <c r="AH208" s="75">
        <f>SUM(AH186:AI188)</f>
        <v>12</v>
      </c>
      <c r="AI208" s="76"/>
      <c r="AJ208" s="75">
        <f>SUM(AJ186:AK188)</f>
        <v>25</v>
      </c>
      <c r="AK208" s="76"/>
      <c r="AL208" s="75">
        <f>SUM(AL186:AM188)</f>
        <v>2</v>
      </c>
      <c r="AM208" s="76"/>
      <c r="AN208" s="75">
        <f>SUM(AN186:AO188)</f>
        <v>135</v>
      </c>
      <c r="AO208" s="76"/>
      <c r="AP208" s="75">
        <f>SUM(AP186:AQ188)</f>
        <v>61</v>
      </c>
      <c r="AQ208" s="76"/>
      <c r="AR208" s="75">
        <f>SUM(AR186:AS188)</f>
        <v>16</v>
      </c>
      <c r="AS208" s="76"/>
      <c r="AT208" s="75">
        <f>SUM(AT186:AU188)</f>
        <v>40</v>
      </c>
      <c r="AU208" s="76"/>
      <c r="AV208" s="75">
        <f>SUM(AV186:AW188)</f>
        <v>8</v>
      </c>
      <c r="AW208" s="76"/>
      <c r="AX208" s="81">
        <f>SUM(AX186:AY188)</f>
        <v>0</v>
      </c>
      <c r="AY208" s="82"/>
      <c r="AZ208" s="75">
        <f>SUM(AZ186:BA188)</f>
        <v>1</v>
      </c>
      <c r="BA208" s="76"/>
      <c r="BB208" s="75">
        <f>SUM(BB186:BC188)</f>
        <v>8</v>
      </c>
      <c r="BC208" s="77"/>
      <c r="BD208" s="16"/>
      <c r="BE208" s="18">
        <f>SUM(F186:G188)</f>
        <v>28.5</v>
      </c>
      <c r="BF208" s="16"/>
      <c r="BG208" s="28">
        <f>SUM(BE186:BE188)</f>
        <v>28.56217616580311</v>
      </c>
    </row>
    <row r="209" spans="2:58" s="22" customFormat="1" ht="5.25" customHeight="1">
      <c r="B209" s="15"/>
      <c r="D209" s="23"/>
      <c r="E209" s="23"/>
      <c r="F209" s="29"/>
      <c r="G209" s="68"/>
      <c r="H209" s="4"/>
      <c r="I209" s="30"/>
      <c r="J209" s="4"/>
      <c r="K209" s="30"/>
      <c r="L209" s="4"/>
      <c r="M209" s="30"/>
      <c r="N209" s="32"/>
      <c r="O209" s="30"/>
      <c r="P209" s="10"/>
      <c r="Q209" s="30"/>
      <c r="R209" s="4"/>
      <c r="S209" s="30"/>
      <c r="T209" s="4"/>
      <c r="U209" s="30"/>
      <c r="V209" s="4"/>
      <c r="W209" s="30"/>
      <c r="X209" s="4"/>
      <c r="Y209" s="30"/>
      <c r="Z209" s="4"/>
      <c r="AA209" s="30"/>
      <c r="AB209" s="4"/>
      <c r="AC209" s="30"/>
      <c r="AD209" s="32"/>
      <c r="AE209" s="30"/>
      <c r="AF209" s="4"/>
      <c r="AG209" s="30"/>
      <c r="AH209" s="4"/>
      <c r="AI209" s="30"/>
      <c r="AJ209" s="4"/>
      <c r="AK209" s="30"/>
      <c r="AL209" s="4"/>
      <c r="AM209" s="30"/>
      <c r="AN209" s="4"/>
      <c r="AO209" s="32"/>
      <c r="AP209" s="4"/>
      <c r="AQ209" s="30"/>
      <c r="AR209" s="4"/>
      <c r="AS209" s="30"/>
      <c r="AT209" s="32"/>
      <c r="AU209" s="30"/>
      <c r="AV209" s="4"/>
      <c r="AW209" s="5"/>
      <c r="AX209" s="4"/>
      <c r="AY209" s="5"/>
      <c r="AZ209" s="4"/>
      <c r="BA209" s="5"/>
      <c r="BB209" s="4"/>
      <c r="BC209" s="10"/>
      <c r="BD209" s="23"/>
      <c r="BE209" s="31"/>
      <c r="BF209" s="23"/>
    </row>
    <row r="210" spans="2:59" s="14" customFormat="1" ht="14.25" customHeight="1">
      <c r="B210" s="78" t="s">
        <v>7</v>
      </c>
      <c r="C210" s="78"/>
      <c r="D210" s="78"/>
      <c r="E210" s="15"/>
      <c r="F210" s="79">
        <v>53.8</v>
      </c>
      <c r="G210" s="80"/>
      <c r="H210" s="75">
        <f>SUM(J210:W210)+1+1+3</f>
        <v>830</v>
      </c>
      <c r="I210" s="76"/>
      <c r="J210" s="75">
        <f>SUM(J189:K202)</f>
        <v>344</v>
      </c>
      <c r="K210" s="76"/>
      <c r="L210" s="75">
        <f>SUM(L189:M202)</f>
        <v>13</v>
      </c>
      <c r="M210" s="76"/>
      <c r="N210" s="75">
        <f>SUM(N189:O202)</f>
        <v>269</v>
      </c>
      <c r="O210" s="76"/>
      <c r="P210" s="75">
        <f>SUM(P189:Q202)</f>
        <v>31</v>
      </c>
      <c r="Q210" s="76"/>
      <c r="R210" s="75">
        <f>SUM(R189:S202)</f>
        <v>37</v>
      </c>
      <c r="S210" s="76"/>
      <c r="T210" s="75">
        <f>SUM(T189:U202)</f>
        <v>70</v>
      </c>
      <c r="U210" s="76"/>
      <c r="V210" s="75">
        <f>SUM(V189:W202)</f>
        <v>61</v>
      </c>
      <c r="W210" s="76"/>
      <c r="X210" s="75">
        <f>SUM(X189:Y202)</f>
        <v>423</v>
      </c>
      <c r="Y210" s="76"/>
      <c r="Z210" s="75">
        <f>SUM(Z189:AA202)</f>
        <v>206</v>
      </c>
      <c r="AA210" s="76"/>
      <c r="AB210" s="75">
        <f>SUM(AB189:AC202)</f>
        <v>9</v>
      </c>
      <c r="AC210" s="76"/>
      <c r="AD210" s="75">
        <f>SUM(AD189:AE202)</f>
        <v>81</v>
      </c>
      <c r="AE210" s="76"/>
      <c r="AF210" s="75">
        <f>SUM(AF189:AG202)</f>
        <v>25</v>
      </c>
      <c r="AG210" s="76"/>
      <c r="AH210" s="75">
        <f>SUM(AH189:AI202)</f>
        <v>32</v>
      </c>
      <c r="AI210" s="76"/>
      <c r="AJ210" s="75">
        <f>SUM(AJ189:AK202)</f>
        <v>56</v>
      </c>
      <c r="AK210" s="76"/>
      <c r="AL210" s="75">
        <f>SUM(AL189:AM202)</f>
        <v>11</v>
      </c>
      <c r="AM210" s="76"/>
      <c r="AN210" s="75">
        <f>SUM(AN189:AO202)</f>
        <v>407</v>
      </c>
      <c r="AO210" s="76"/>
      <c r="AP210" s="75">
        <f>SUM(AP189:AQ202)</f>
        <v>138</v>
      </c>
      <c r="AQ210" s="76"/>
      <c r="AR210" s="75">
        <f>SUM(AR189:AS202)</f>
        <v>4</v>
      </c>
      <c r="AS210" s="76"/>
      <c r="AT210" s="75">
        <f>SUM(AT189:AU202)</f>
        <v>188</v>
      </c>
      <c r="AU210" s="76"/>
      <c r="AV210" s="75">
        <f>SUM(AV189:AW202)</f>
        <v>6</v>
      </c>
      <c r="AW210" s="76"/>
      <c r="AX210" s="75">
        <f>SUM(AX189:AY202)</f>
        <v>5</v>
      </c>
      <c r="AY210" s="76"/>
      <c r="AZ210" s="75">
        <f>SUM(AZ189:BA202)</f>
        <v>14</v>
      </c>
      <c r="BA210" s="76"/>
      <c r="BB210" s="75">
        <f>SUM(BB189:BC202)</f>
        <v>50</v>
      </c>
      <c r="BC210" s="77"/>
      <c r="BD210" s="16"/>
      <c r="BE210" s="18">
        <f>SUM(F189:G202)</f>
        <v>53.900000000000006</v>
      </c>
      <c r="BF210" s="16"/>
      <c r="BG210" s="28">
        <f>SUM(BE189:BE202)</f>
        <v>53.75647668393782</v>
      </c>
    </row>
    <row r="211" spans="1:57" s="13" customFormat="1" ht="14.25" customHeight="1" thickBot="1">
      <c r="A211" s="40"/>
      <c r="B211" s="40"/>
      <c r="C211" s="40"/>
      <c r="D211" s="40"/>
      <c r="E211" s="40"/>
      <c r="F211" s="41"/>
      <c r="G211" s="40"/>
      <c r="H211" s="42"/>
      <c r="I211" s="43"/>
      <c r="J211" s="44"/>
      <c r="K211" s="44"/>
      <c r="L211" s="42"/>
      <c r="M211" s="43"/>
      <c r="N211" s="44"/>
      <c r="O211" s="43"/>
      <c r="P211" s="44"/>
      <c r="Q211" s="44"/>
      <c r="R211" s="42"/>
      <c r="S211" s="43"/>
      <c r="T211" s="42"/>
      <c r="U211" s="43"/>
      <c r="V211" s="42"/>
      <c r="W211" s="43"/>
      <c r="X211" s="42"/>
      <c r="Y211" s="43"/>
      <c r="Z211" s="42"/>
      <c r="AA211" s="43"/>
      <c r="AB211" s="42"/>
      <c r="AC211" s="43"/>
      <c r="AD211" s="44"/>
      <c r="AE211" s="43"/>
      <c r="AF211" s="44"/>
      <c r="AG211" s="44"/>
      <c r="AH211" s="42"/>
      <c r="AI211" s="43"/>
      <c r="AJ211" s="44"/>
      <c r="AK211" s="44"/>
      <c r="AL211" s="42"/>
      <c r="AM211" s="43"/>
      <c r="AN211" s="44"/>
      <c r="AO211" s="44"/>
      <c r="AP211" s="42"/>
      <c r="AQ211" s="43"/>
      <c r="AR211" s="42"/>
      <c r="AS211" s="43"/>
      <c r="AT211" s="44"/>
      <c r="AU211" s="43"/>
      <c r="AV211" s="42"/>
      <c r="AW211" s="43"/>
      <c r="AX211" s="42"/>
      <c r="AY211" s="43"/>
      <c r="AZ211" s="42"/>
      <c r="BA211" s="43"/>
      <c r="BB211" s="42"/>
      <c r="BC211" s="44"/>
      <c r="BE211" s="12"/>
    </row>
    <row r="212" spans="1:57" s="13" customFormat="1" ht="13.5">
      <c r="A212" s="14" t="s">
        <v>68</v>
      </c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E212" s="12"/>
    </row>
    <row r="213" spans="1:57" s="13" customFormat="1" ht="13.5">
      <c r="A213" s="14" t="s">
        <v>49</v>
      </c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E213" s="12"/>
    </row>
    <row r="214" spans="2:57" s="13" customFormat="1" ht="18" customHeight="1">
      <c r="B214" s="45" t="s">
        <v>71</v>
      </c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E214" s="12"/>
    </row>
    <row r="215" spans="1:57" s="13" customFormat="1" ht="14.25" thickBot="1">
      <c r="A215" s="40"/>
      <c r="B215" s="40"/>
      <c r="C215" s="40"/>
      <c r="D215" s="40"/>
      <c r="E215" s="40"/>
      <c r="F215" s="40"/>
      <c r="G215" s="40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E215" s="12"/>
    </row>
    <row r="216" spans="1:57" s="13" customFormat="1" ht="18.75" customHeight="1">
      <c r="A216" s="126" t="s">
        <v>9</v>
      </c>
      <c r="B216" s="127"/>
      <c r="C216" s="127"/>
      <c r="D216" s="127"/>
      <c r="E216" s="67"/>
      <c r="F216" s="128" t="s">
        <v>46</v>
      </c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30"/>
      <c r="X216" s="131" t="s">
        <v>8</v>
      </c>
      <c r="Y216" s="132"/>
      <c r="Z216" s="132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3"/>
      <c r="AN216" s="128" t="s">
        <v>45</v>
      </c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E216" s="12"/>
    </row>
    <row r="217" spans="1:57" s="13" customFormat="1" ht="18.75" customHeight="1">
      <c r="A217" s="11"/>
      <c r="B217" s="11"/>
      <c r="C217" s="11"/>
      <c r="D217" s="46"/>
      <c r="E217" s="46"/>
      <c r="F217" s="101" t="s">
        <v>20</v>
      </c>
      <c r="G217" s="134"/>
      <c r="H217" s="110" t="s">
        <v>67</v>
      </c>
      <c r="I217" s="111"/>
      <c r="J217" s="114" t="s">
        <v>48</v>
      </c>
      <c r="K217" s="115"/>
      <c r="L217" s="115"/>
      <c r="M217" s="115"/>
      <c r="N217" s="115"/>
      <c r="O217" s="116"/>
      <c r="P217" s="117" t="s">
        <v>21</v>
      </c>
      <c r="Q217" s="118"/>
      <c r="R217" s="101" t="s">
        <v>42</v>
      </c>
      <c r="S217" s="108"/>
      <c r="T217" s="101" t="s">
        <v>43</v>
      </c>
      <c r="U217" s="108"/>
      <c r="V217" s="101" t="s">
        <v>44</v>
      </c>
      <c r="W217" s="108"/>
      <c r="X217" s="110" t="s">
        <v>67</v>
      </c>
      <c r="Y217" s="111"/>
      <c r="Z217" s="114" t="s">
        <v>48</v>
      </c>
      <c r="AA217" s="115"/>
      <c r="AB217" s="115"/>
      <c r="AC217" s="115"/>
      <c r="AD217" s="115"/>
      <c r="AE217" s="116"/>
      <c r="AF217" s="122" t="s">
        <v>19</v>
      </c>
      <c r="AG217" s="123"/>
      <c r="AH217" s="101" t="s">
        <v>42</v>
      </c>
      <c r="AI217" s="108"/>
      <c r="AJ217" s="101" t="s">
        <v>43</v>
      </c>
      <c r="AK217" s="108"/>
      <c r="AL217" s="101" t="s">
        <v>44</v>
      </c>
      <c r="AM217" s="108"/>
      <c r="AN217" s="110" t="s">
        <v>67</v>
      </c>
      <c r="AO217" s="111"/>
      <c r="AP217" s="114" t="s">
        <v>48</v>
      </c>
      <c r="AQ217" s="115"/>
      <c r="AR217" s="115"/>
      <c r="AS217" s="115"/>
      <c r="AT217" s="115"/>
      <c r="AU217" s="116"/>
      <c r="AV217" s="117" t="s">
        <v>21</v>
      </c>
      <c r="AW217" s="118"/>
      <c r="AX217" s="101" t="s">
        <v>42</v>
      </c>
      <c r="AY217" s="108"/>
      <c r="AZ217" s="101" t="s">
        <v>43</v>
      </c>
      <c r="BA217" s="108"/>
      <c r="BB217" s="101" t="s">
        <v>44</v>
      </c>
      <c r="BC217" s="102"/>
      <c r="BE217" s="12"/>
    </row>
    <row r="218" spans="1:57" s="13" customFormat="1" ht="36.75" customHeight="1">
      <c r="A218" s="105" t="s">
        <v>10</v>
      </c>
      <c r="B218" s="105"/>
      <c r="C218" s="105"/>
      <c r="D218" s="105"/>
      <c r="E218" s="47"/>
      <c r="F218" s="135"/>
      <c r="G218" s="136"/>
      <c r="H218" s="112"/>
      <c r="I218" s="113"/>
      <c r="J218" s="106" t="s">
        <v>39</v>
      </c>
      <c r="K218" s="107"/>
      <c r="L218" s="106" t="s">
        <v>40</v>
      </c>
      <c r="M218" s="107"/>
      <c r="N218" s="106" t="s">
        <v>41</v>
      </c>
      <c r="O218" s="107"/>
      <c r="P218" s="119"/>
      <c r="Q218" s="120"/>
      <c r="R218" s="103"/>
      <c r="S218" s="109"/>
      <c r="T218" s="103"/>
      <c r="U218" s="109"/>
      <c r="V218" s="103"/>
      <c r="W218" s="109"/>
      <c r="X218" s="112"/>
      <c r="Y218" s="113"/>
      <c r="Z218" s="106" t="s">
        <v>39</v>
      </c>
      <c r="AA218" s="107"/>
      <c r="AB218" s="106" t="s">
        <v>40</v>
      </c>
      <c r="AC218" s="107"/>
      <c r="AD218" s="106" t="s">
        <v>41</v>
      </c>
      <c r="AE218" s="107"/>
      <c r="AF218" s="124"/>
      <c r="AG218" s="125"/>
      <c r="AH218" s="103"/>
      <c r="AI218" s="109"/>
      <c r="AJ218" s="103"/>
      <c r="AK218" s="109"/>
      <c r="AL218" s="103"/>
      <c r="AM218" s="109"/>
      <c r="AN218" s="112"/>
      <c r="AO218" s="113"/>
      <c r="AP218" s="106" t="s">
        <v>39</v>
      </c>
      <c r="AQ218" s="107"/>
      <c r="AR218" s="106" t="s">
        <v>40</v>
      </c>
      <c r="AS218" s="107"/>
      <c r="AT218" s="121" t="s">
        <v>41</v>
      </c>
      <c r="AU218" s="107"/>
      <c r="AV218" s="119"/>
      <c r="AW218" s="120"/>
      <c r="AX218" s="103"/>
      <c r="AY218" s="109"/>
      <c r="AZ218" s="103"/>
      <c r="BA218" s="109"/>
      <c r="BB218" s="103"/>
      <c r="BC218" s="104"/>
      <c r="BE218" s="12"/>
    </row>
    <row r="219" spans="4:57" s="13" customFormat="1" ht="14.25" customHeight="1">
      <c r="D219" s="11"/>
      <c r="E219" s="11"/>
      <c r="F219" s="48"/>
      <c r="G219" s="49" t="s">
        <v>12</v>
      </c>
      <c r="H219" s="50"/>
      <c r="I219" s="51" t="s">
        <v>11</v>
      </c>
      <c r="J219" s="52"/>
      <c r="K219" s="52" t="s">
        <v>11</v>
      </c>
      <c r="L219" s="50"/>
      <c r="M219" s="56" t="s">
        <v>11</v>
      </c>
      <c r="N219" s="50"/>
      <c r="O219" s="51" t="s">
        <v>11</v>
      </c>
      <c r="P219" s="52"/>
      <c r="Q219" s="52" t="s">
        <v>11</v>
      </c>
      <c r="R219" s="50"/>
      <c r="S219" s="51" t="s">
        <v>11</v>
      </c>
      <c r="T219" s="50"/>
      <c r="U219" s="51" t="s">
        <v>28</v>
      </c>
      <c r="V219" s="50"/>
      <c r="W219" s="51" t="s">
        <v>28</v>
      </c>
      <c r="X219" s="50"/>
      <c r="Y219" s="51" t="s">
        <v>11</v>
      </c>
      <c r="Z219" s="54"/>
      <c r="AA219" s="55" t="s">
        <v>11</v>
      </c>
      <c r="AB219" s="50"/>
      <c r="AC219" s="56" t="s">
        <v>11</v>
      </c>
      <c r="AD219" s="50"/>
      <c r="AE219" s="51" t="s">
        <v>11</v>
      </c>
      <c r="AF219" s="53"/>
      <c r="AG219" s="53" t="s">
        <v>11</v>
      </c>
      <c r="AH219" s="50"/>
      <c r="AI219" s="51" t="s">
        <v>11</v>
      </c>
      <c r="AJ219" s="53"/>
      <c r="AK219" s="53" t="s">
        <v>11</v>
      </c>
      <c r="AL219" s="50"/>
      <c r="AM219" s="51" t="s">
        <v>11</v>
      </c>
      <c r="AN219" s="54"/>
      <c r="AO219" s="52" t="s">
        <v>11</v>
      </c>
      <c r="AP219" s="54"/>
      <c r="AQ219" s="55" t="s">
        <v>11</v>
      </c>
      <c r="AR219" s="50"/>
      <c r="AS219" s="51" t="s">
        <v>11</v>
      </c>
      <c r="AT219" s="56"/>
      <c r="AU219" s="56" t="s">
        <v>11</v>
      </c>
      <c r="AV219" s="50"/>
      <c r="AW219" s="51" t="s">
        <v>11</v>
      </c>
      <c r="AX219" s="50"/>
      <c r="AY219" s="51" t="s">
        <v>11</v>
      </c>
      <c r="AZ219" s="50"/>
      <c r="BA219" s="51" t="s">
        <v>11</v>
      </c>
      <c r="BB219" s="50"/>
      <c r="BC219" s="56" t="s">
        <v>11</v>
      </c>
      <c r="BE219" s="12"/>
    </row>
    <row r="220" spans="1:57" s="13" customFormat="1" ht="14.25" customHeight="1">
      <c r="A220" s="95" t="s">
        <v>13</v>
      </c>
      <c r="B220" s="95"/>
      <c r="C220" s="95"/>
      <c r="D220" s="95"/>
      <c r="E220" s="72"/>
      <c r="F220" s="79">
        <v>100</v>
      </c>
      <c r="G220" s="80"/>
      <c r="H220" s="75">
        <f>SUM(H222:I242)</f>
        <v>923</v>
      </c>
      <c r="I220" s="76"/>
      <c r="J220" s="75">
        <f>SUM(J222:K242)</f>
        <v>446</v>
      </c>
      <c r="K220" s="76"/>
      <c r="L220" s="75">
        <f>SUM(L222:M242)</f>
        <v>27</v>
      </c>
      <c r="M220" s="76"/>
      <c r="N220" s="75">
        <f>SUM(N222:O242)</f>
        <v>246</v>
      </c>
      <c r="O220" s="76"/>
      <c r="P220" s="75">
        <f>SUM(P222:Q242)</f>
        <v>54</v>
      </c>
      <c r="Q220" s="76"/>
      <c r="R220" s="75">
        <f>SUM(R222:S242)</f>
        <v>25</v>
      </c>
      <c r="S220" s="76"/>
      <c r="T220" s="75">
        <f>SUM(T222:U242)</f>
        <v>84</v>
      </c>
      <c r="U220" s="76"/>
      <c r="V220" s="75">
        <f>SUM(V222:W242)</f>
        <v>33</v>
      </c>
      <c r="W220" s="76"/>
      <c r="X220" s="75">
        <f>SUM(X222:Y242)</f>
        <v>517</v>
      </c>
      <c r="Y220" s="76"/>
      <c r="Z220" s="75">
        <f>SUM(Z222:AA242)</f>
        <v>294</v>
      </c>
      <c r="AA220" s="76"/>
      <c r="AB220" s="75">
        <f>SUM(AB222:AC242)</f>
        <v>12</v>
      </c>
      <c r="AC220" s="76"/>
      <c r="AD220" s="75">
        <f>SUM(AD222:AE242)</f>
        <v>73</v>
      </c>
      <c r="AE220" s="76"/>
      <c r="AF220" s="75">
        <f>SUM(AF222:AG242)</f>
        <v>40</v>
      </c>
      <c r="AG220" s="76"/>
      <c r="AH220" s="75">
        <f>SUM(AH222:AI242)</f>
        <v>21</v>
      </c>
      <c r="AI220" s="76"/>
      <c r="AJ220" s="75">
        <f>SUM(AJ222:AK242)</f>
        <v>68</v>
      </c>
      <c r="AK220" s="76"/>
      <c r="AL220" s="75">
        <f>SUM(AL222:AM242)</f>
        <v>6</v>
      </c>
      <c r="AM220" s="76"/>
      <c r="AN220" s="75">
        <f>SUM(AN222:AO242)</f>
        <v>406</v>
      </c>
      <c r="AO220" s="76"/>
      <c r="AP220" s="75">
        <f>SUM(AP222:AQ242)</f>
        <v>152</v>
      </c>
      <c r="AQ220" s="76"/>
      <c r="AR220" s="75">
        <f>SUM(AR222:AS242)</f>
        <v>15</v>
      </c>
      <c r="AS220" s="76"/>
      <c r="AT220" s="75">
        <f>SUM(AT222:AU242)</f>
        <v>173</v>
      </c>
      <c r="AU220" s="76"/>
      <c r="AV220" s="75">
        <f>SUM(AV222:AW242)</f>
        <v>14</v>
      </c>
      <c r="AW220" s="76"/>
      <c r="AX220" s="75">
        <f>SUM(AX222:AY242)</f>
        <v>4</v>
      </c>
      <c r="AY220" s="76"/>
      <c r="AZ220" s="75">
        <f>SUM(AZ222:BA242)</f>
        <v>16</v>
      </c>
      <c r="BA220" s="76"/>
      <c r="BB220" s="75">
        <f>SUM(BB222:BC242)</f>
        <v>27</v>
      </c>
      <c r="BC220" s="77"/>
      <c r="BD220" s="11"/>
      <c r="BE220" s="12">
        <f>H220/H220*100</f>
        <v>100</v>
      </c>
    </row>
    <row r="221" spans="4:57" s="13" customFormat="1" ht="14.25" customHeight="1">
      <c r="D221" s="11"/>
      <c r="E221" s="11"/>
      <c r="F221" s="58"/>
      <c r="G221" s="11"/>
      <c r="H221" s="4"/>
      <c r="I221" s="10"/>
      <c r="J221" s="4"/>
      <c r="K221" s="10"/>
      <c r="L221" s="4"/>
      <c r="M221" s="10"/>
      <c r="N221" s="4"/>
      <c r="O221" s="5"/>
      <c r="P221" s="10"/>
      <c r="Q221" s="10"/>
      <c r="R221" s="4"/>
      <c r="S221" s="10"/>
      <c r="T221" s="4"/>
      <c r="U221" s="10"/>
      <c r="V221" s="4"/>
      <c r="W221" s="10"/>
      <c r="X221" s="4"/>
      <c r="Y221" s="5"/>
      <c r="Z221" s="4"/>
      <c r="AA221" s="5"/>
      <c r="AB221" s="4"/>
      <c r="AC221" s="10"/>
      <c r="AD221" s="4"/>
      <c r="AE221" s="5"/>
      <c r="AF221" s="4"/>
      <c r="AG221" s="10"/>
      <c r="AH221" s="4"/>
      <c r="AI221" s="10"/>
      <c r="AJ221" s="4"/>
      <c r="AK221" s="10"/>
      <c r="AL221" s="4"/>
      <c r="AM221" s="10"/>
      <c r="AN221" s="4"/>
      <c r="AO221" s="10"/>
      <c r="AP221" s="4"/>
      <c r="AQ221" s="5"/>
      <c r="AR221" s="4"/>
      <c r="AS221" s="5"/>
      <c r="AT221" s="10"/>
      <c r="AU221" s="5"/>
      <c r="AV221" s="4"/>
      <c r="AW221" s="5"/>
      <c r="AX221" s="4"/>
      <c r="AY221" s="5"/>
      <c r="AZ221" s="4"/>
      <c r="BA221" s="5"/>
      <c r="BB221" s="4"/>
      <c r="BC221" s="10"/>
      <c r="BE221" s="12"/>
    </row>
    <row r="222" spans="2:58" s="14" customFormat="1" ht="14.25" customHeight="1">
      <c r="B222" s="78" t="s">
        <v>50</v>
      </c>
      <c r="C222" s="78"/>
      <c r="D222" s="78"/>
      <c r="E222" s="15"/>
      <c r="F222" s="79">
        <v>5.9</v>
      </c>
      <c r="G222" s="80"/>
      <c r="H222" s="75">
        <f>SUM(J222:W222)</f>
        <v>54</v>
      </c>
      <c r="I222" s="76"/>
      <c r="J222" s="75">
        <v>10</v>
      </c>
      <c r="K222" s="76"/>
      <c r="L222" s="75">
        <v>1</v>
      </c>
      <c r="M222" s="77"/>
      <c r="N222" s="75">
        <v>13</v>
      </c>
      <c r="O222" s="83"/>
      <c r="P222" s="84">
        <v>2</v>
      </c>
      <c r="Q222" s="76"/>
      <c r="R222" s="75">
        <v>2</v>
      </c>
      <c r="S222" s="76"/>
      <c r="T222" s="75">
        <v>20</v>
      </c>
      <c r="U222" s="76"/>
      <c r="V222" s="75">
        <v>6</v>
      </c>
      <c r="W222" s="76"/>
      <c r="X222" s="75">
        <f>SUM(Z222:AM222)</f>
        <v>36</v>
      </c>
      <c r="Y222" s="76"/>
      <c r="Z222" s="75">
        <v>7</v>
      </c>
      <c r="AA222" s="76"/>
      <c r="AB222" s="75">
        <v>1</v>
      </c>
      <c r="AC222" s="77"/>
      <c r="AD222" s="75">
        <v>5</v>
      </c>
      <c r="AE222" s="83"/>
      <c r="AF222" s="75">
        <v>1</v>
      </c>
      <c r="AG222" s="83"/>
      <c r="AH222" s="75">
        <v>2</v>
      </c>
      <c r="AI222" s="76"/>
      <c r="AJ222" s="75">
        <v>19</v>
      </c>
      <c r="AK222" s="76"/>
      <c r="AL222" s="75">
        <v>1</v>
      </c>
      <c r="AM222" s="76"/>
      <c r="AN222" s="75">
        <f aca="true" t="shared" si="6" ref="AN222:AN232">SUM(AP222:BC222)</f>
        <v>18</v>
      </c>
      <c r="AO222" s="77"/>
      <c r="AP222" s="75">
        <v>3</v>
      </c>
      <c r="AQ222" s="76"/>
      <c r="AR222" s="75" t="s">
        <v>30</v>
      </c>
      <c r="AS222" s="76"/>
      <c r="AT222" s="84">
        <v>8</v>
      </c>
      <c r="AU222" s="83"/>
      <c r="AV222" s="75">
        <v>1</v>
      </c>
      <c r="AW222" s="83"/>
      <c r="AX222" s="75" t="s">
        <v>30</v>
      </c>
      <c r="AY222" s="83"/>
      <c r="AZ222" s="75">
        <v>1</v>
      </c>
      <c r="BA222" s="83"/>
      <c r="BB222" s="75">
        <v>5</v>
      </c>
      <c r="BC222" s="84"/>
      <c r="BD222" s="16"/>
      <c r="BE222" s="17">
        <f>H222/H220*100</f>
        <v>5.850487540628386</v>
      </c>
      <c r="BF222" s="18">
        <f>SUM(BE222:BE242)</f>
        <v>100</v>
      </c>
    </row>
    <row r="223" spans="2:57" s="14" customFormat="1" ht="14.25" customHeight="1">
      <c r="B223" s="78" t="s">
        <v>51</v>
      </c>
      <c r="C223" s="78"/>
      <c r="D223" s="78"/>
      <c r="E223" s="15"/>
      <c r="F223" s="79">
        <v>1</v>
      </c>
      <c r="G223" s="80"/>
      <c r="H223" s="75">
        <f>SUM(J223:W223)</f>
        <v>9</v>
      </c>
      <c r="I223" s="76"/>
      <c r="J223" s="75">
        <v>5</v>
      </c>
      <c r="K223" s="76"/>
      <c r="L223" s="75" t="s">
        <v>30</v>
      </c>
      <c r="M223" s="77"/>
      <c r="N223" s="75" t="s">
        <v>30</v>
      </c>
      <c r="O223" s="83"/>
      <c r="P223" s="84">
        <v>3</v>
      </c>
      <c r="Q223" s="76"/>
      <c r="R223" s="75">
        <v>1</v>
      </c>
      <c r="S223" s="76"/>
      <c r="T223" s="75" t="s">
        <v>30</v>
      </c>
      <c r="U223" s="76"/>
      <c r="V223" s="75" t="s">
        <v>30</v>
      </c>
      <c r="W223" s="76"/>
      <c r="X223" s="75">
        <f>SUM(Z223:AM223)</f>
        <v>9</v>
      </c>
      <c r="Y223" s="76"/>
      <c r="Z223" s="75">
        <v>5</v>
      </c>
      <c r="AA223" s="76"/>
      <c r="AB223" s="75" t="s">
        <v>30</v>
      </c>
      <c r="AC223" s="77"/>
      <c r="AD223" s="75" t="s">
        <v>30</v>
      </c>
      <c r="AE223" s="83"/>
      <c r="AF223" s="75">
        <v>3</v>
      </c>
      <c r="AG223" s="83"/>
      <c r="AH223" s="75">
        <v>1</v>
      </c>
      <c r="AI223" s="76"/>
      <c r="AJ223" s="75" t="s">
        <v>30</v>
      </c>
      <c r="AK223" s="76"/>
      <c r="AL223" s="75" t="s">
        <v>30</v>
      </c>
      <c r="AM223" s="76"/>
      <c r="AN223" s="81">
        <f>SUM(AP223:BC223)</f>
        <v>0</v>
      </c>
      <c r="AO223" s="82"/>
      <c r="AP223" s="75" t="s">
        <v>30</v>
      </c>
      <c r="AQ223" s="76"/>
      <c r="AR223" s="75" t="s">
        <v>30</v>
      </c>
      <c r="AS223" s="76"/>
      <c r="AT223" s="84" t="s">
        <v>30</v>
      </c>
      <c r="AU223" s="83"/>
      <c r="AV223" s="75" t="s">
        <v>30</v>
      </c>
      <c r="AW223" s="83"/>
      <c r="AX223" s="96" t="s">
        <v>30</v>
      </c>
      <c r="AY223" s="98"/>
      <c r="AZ223" s="96" t="s">
        <v>30</v>
      </c>
      <c r="BA223" s="98"/>
      <c r="BB223" s="75" t="s">
        <v>30</v>
      </c>
      <c r="BC223" s="84"/>
      <c r="BD223" s="16"/>
      <c r="BE223" s="19">
        <f>H223/H220*100</f>
        <v>0.9750812567713976</v>
      </c>
    </row>
    <row r="224" spans="2:57" s="14" customFormat="1" ht="14.25" customHeight="1">
      <c r="B224" s="78" t="s">
        <v>1</v>
      </c>
      <c r="C224" s="78"/>
      <c r="D224" s="78"/>
      <c r="E224" s="15"/>
      <c r="F224" s="79">
        <v>0.4</v>
      </c>
      <c r="G224" s="80"/>
      <c r="H224" s="75">
        <f>SUM(J224:W224)</f>
        <v>4</v>
      </c>
      <c r="I224" s="76"/>
      <c r="J224" s="75" t="s">
        <v>30</v>
      </c>
      <c r="K224" s="76"/>
      <c r="L224" s="75" t="s">
        <v>30</v>
      </c>
      <c r="M224" s="77"/>
      <c r="N224" s="75">
        <v>1</v>
      </c>
      <c r="O224" s="83"/>
      <c r="P224" s="84" t="s">
        <v>30</v>
      </c>
      <c r="Q224" s="76"/>
      <c r="R224" s="75">
        <v>1</v>
      </c>
      <c r="S224" s="76"/>
      <c r="T224" s="75" t="s">
        <v>30</v>
      </c>
      <c r="U224" s="76"/>
      <c r="V224" s="75">
        <v>2</v>
      </c>
      <c r="W224" s="76"/>
      <c r="X224" s="75">
        <f>SUM(Z224:AM224)</f>
        <v>2</v>
      </c>
      <c r="Y224" s="76"/>
      <c r="Z224" s="75" t="s">
        <v>30</v>
      </c>
      <c r="AA224" s="76"/>
      <c r="AB224" s="75" t="s">
        <v>30</v>
      </c>
      <c r="AC224" s="77"/>
      <c r="AD224" s="75">
        <v>1</v>
      </c>
      <c r="AE224" s="83"/>
      <c r="AF224" s="75" t="s">
        <v>30</v>
      </c>
      <c r="AG224" s="83"/>
      <c r="AH224" s="75">
        <v>1</v>
      </c>
      <c r="AI224" s="76"/>
      <c r="AJ224" s="75" t="s">
        <v>30</v>
      </c>
      <c r="AK224" s="83"/>
      <c r="AL224" s="75" t="s">
        <v>30</v>
      </c>
      <c r="AM224" s="83"/>
      <c r="AN224" s="75">
        <f t="shared" si="6"/>
        <v>2</v>
      </c>
      <c r="AO224" s="83"/>
      <c r="AP224" s="75" t="s">
        <v>30</v>
      </c>
      <c r="AQ224" s="83"/>
      <c r="AR224" s="75" t="s">
        <v>30</v>
      </c>
      <c r="AS224" s="83"/>
      <c r="AT224" s="75" t="s">
        <v>30</v>
      </c>
      <c r="AU224" s="83"/>
      <c r="AV224" s="75" t="s">
        <v>30</v>
      </c>
      <c r="AW224" s="83"/>
      <c r="AX224" s="75" t="s">
        <v>30</v>
      </c>
      <c r="AY224" s="83"/>
      <c r="AZ224" s="75" t="s">
        <v>30</v>
      </c>
      <c r="BA224" s="83"/>
      <c r="BB224" s="75">
        <v>2</v>
      </c>
      <c r="BC224" s="84"/>
      <c r="BD224" s="16"/>
      <c r="BE224" s="20">
        <f>H224/H220*100</f>
        <v>0.43336944745395445</v>
      </c>
    </row>
    <row r="225" spans="2:57" s="14" customFormat="1" ht="14.25" customHeight="1">
      <c r="B225" s="78" t="s">
        <v>31</v>
      </c>
      <c r="C225" s="78"/>
      <c r="D225" s="78"/>
      <c r="E225" s="15"/>
      <c r="F225" s="99">
        <v>0</v>
      </c>
      <c r="G225" s="100"/>
      <c r="H225" s="81">
        <f>SUM(J225:W225)</f>
        <v>0</v>
      </c>
      <c r="I225" s="82"/>
      <c r="J225" s="75" t="s">
        <v>30</v>
      </c>
      <c r="K225" s="76"/>
      <c r="L225" s="75" t="s">
        <v>30</v>
      </c>
      <c r="M225" s="76"/>
      <c r="N225" s="75" t="s">
        <v>30</v>
      </c>
      <c r="O225" s="76"/>
      <c r="P225" s="75" t="s">
        <v>30</v>
      </c>
      <c r="Q225" s="76"/>
      <c r="R225" s="75" t="s">
        <v>30</v>
      </c>
      <c r="S225" s="76"/>
      <c r="T225" s="75" t="s">
        <v>30</v>
      </c>
      <c r="U225" s="76"/>
      <c r="V225" s="75" t="s">
        <v>30</v>
      </c>
      <c r="W225" s="76"/>
      <c r="X225" s="81">
        <f>SUM(Z225:AM225)</f>
        <v>0</v>
      </c>
      <c r="Y225" s="82"/>
      <c r="Z225" s="75" t="s">
        <v>30</v>
      </c>
      <c r="AA225" s="76"/>
      <c r="AB225" s="75" t="s">
        <v>30</v>
      </c>
      <c r="AC225" s="76"/>
      <c r="AD225" s="75" t="s">
        <v>30</v>
      </c>
      <c r="AE225" s="76"/>
      <c r="AF225" s="75" t="s">
        <v>30</v>
      </c>
      <c r="AG225" s="76"/>
      <c r="AH225" s="75" t="s">
        <v>30</v>
      </c>
      <c r="AI225" s="76"/>
      <c r="AJ225" s="75" t="s">
        <v>30</v>
      </c>
      <c r="AK225" s="76"/>
      <c r="AL225" s="75" t="s">
        <v>30</v>
      </c>
      <c r="AM225" s="76"/>
      <c r="AN225" s="81">
        <f t="shared" si="6"/>
        <v>0</v>
      </c>
      <c r="AO225" s="82"/>
      <c r="AP225" s="75" t="s">
        <v>30</v>
      </c>
      <c r="AQ225" s="76"/>
      <c r="AR225" s="75" t="s">
        <v>30</v>
      </c>
      <c r="AS225" s="76"/>
      <c r="AT225" s="75" t="s">
        <v>30</v>
      </c>
      <c r="AU225" s="76"/>
      <c r="AV225" s="75" t="s">
        <v>30</v>
      </c>
      <c r="AW225" s="76"/>
      <c r="AX225" s="75" t="s">
        <v>30</v>
      </c>
      <c r="AY225" s="76"/>
      <c r="AZ225" s="75" t="s">
        <v>30</v>
      </c>
      <c r="BA225" s="76"/>
      <c r="BB225" s="75" t="s">
        <v>30</v>
      </c>
      <c r="BC225" s="84"/>
      <c r="BD225" s="16"/>
      <c r="BE225" s="17">
        <f>H225/H220*100</f>
        <v>0</v>
      </c>
    </row>
    <row r="226" spans="2:57" s="14" customFormat="1" ht="14.25" customHeight="1">
      <c r="B226" s="78" t="s">
        <v>22</v>
      </c>
      <c r="C226" s="78"/>
      <c r="D226" s="78"/>
      <c r="E226" s="15"/>
      <c r="F226" s="79">
        <v>8.9</v>
      </c>
      <c r="G226" s="80"/>
      <c r="H226" s="75">
        <f>SUM(J226:W226)+1</f>
        <v>82</v>
      </c>
      <c r="I226" s="76"/>
      <c r="J226" s="75">
        <v>33</v>
      </c>
      <c r="K226" s="76"/>
      <c r="L226" s="75" t="s">
        <v>30</v>
      </c>
      <c r="M226" s="77"/>
      <c r="N226" s="75">
        <v>6</v>
      </c>
      <c r="O226" s="83"/>
      <c r="P226" s="84">
        <v>14</v>
      </c>
      <c r="Q226" s="76"/>
      <c r="R226" s="75">
        <v>9</v>
      </c>
      <c r="S226" s="76"/>
      <c r="T226" s="75">
        <v>12</v>
      </c>
      <c r="U226" s="76"/>
      <c r="V226" s="75">
        <v>7</v>
      </c>
      <c r="W226" s="76"/>
      <c r="X226" s="75">
        <f>SUM(Z226:AM226)+1</f>
        <v>68</v>
      </c>
      <c r="Y226" s="76"/>
      <c r="Z226" s="75">
        <v>28</v>
      </c>
      <c r="AA226" s="76"/>
      <c r="AB226" s="75" t="s">
        <v>30</v>
      </c>
      <c r="AC226" s="77"/>
      <c r="AD226" s="75">
        <v>5</v>
      </c>
      <c r="AE226" s="83"/>
      <c r="AF226" s="75">
        <v>10</v>
      </c>
      <c r="AG226" s="83"/>
      <c r="AH226" s="75">
        <v>9</v>
      </c>
      <c r="AI226" s="76"/>
      <c r="AJ226" s="75">
        <v>12</v>
      </c>
      <c r="AK226" s="76"/>
      <c r="AL226" s="75">
        <v>3</v>
      </c>
      <c r="AM226" s="76"/>
      <c r="AN226" s="75">
        <f t="shared" si="6"/>
        <v>14</v>
      </c>
      <c r="AO226" s="77"/>
      <c r="AP226" s="75">
        <v>5</v>
      </c>
      <c r="AQ226" s="76"/>
      <c r="AR226" s="75" t="s">
        <v>30</v>
      </c>
      <c r="AS226" s="76"/>
      <c r="AT226" s="84">
        <v>1</v>
      </c>
      <c r="AU226" s="83"/>
      <c r="AV226" s="75">
        <v>4</v>
      </c>
      <c r="AW226" s="83"/>
      <c r="AX226" s="75" t="s">
        <v>30</v>
      </c>
      <c r="AY226" s="83"/>
      <c r="AZ226" s="75" t="s">
        <v>30</v>
      </c>
      <c r="BA226" s="83"/>
      <c r="BB226" s="75">
        <v>4</v>
      </c>
      <c r="BC226" s="84"/>
      <c r="BD226" s="16"/>
      <c r="BE226" s="19">
        <f>H226/H220*100</f>
        <v>8.884073672806068</v>
      </c>
    </row>
    <row r="227" spans="2:57" s="14" customFormat="1" ht="14.25" customHeight="1">
      <c r="B227" s="78" t="s">
        <v>23</v>
      </c>
      <c r="C227" s="78"/>
      <c r="D227" s="78"/>
      <c r="E227" s="15"/>
      <c r="F227" s="79">
        <v>24.3</v>
      </c>
      <c r="G227" s="80"/>
      <c r="H227" s="75">
        <f>SUM(J227:W227)+2</f>
        <v>224</v>
      </c>
      <c r="I227" s="76"/>
      <c r="J227" s="75">
        <v>151</v>
      </c>
      <c r="K227" s="76"/>
      <c r="L227" s="75">
        <v>18</v>
      </c>
      <c r="M227" s="77"/>
      <c r="N227" s="75">
        <v>32</v>
      </c>
      <c r="O227" s="83"/>
      <c r="P227" s="84">
        <v>6</v>
      </c>
      <c r="Q227" s="76"/>
      <c r="R227" s="75">
        <v>1</v>
      </c>
      <c r="S227" s="76"/>
      <c r="T227" s="75">
        <v>8</v>
      </c>
      <c r="U227" s="76"/>
      <c r="V227" s="75">
        <v>6</v>
      </c>
      <c r="W227" s="76"/>
      <c r="X227" s="75">
        <f aca="true" t="shared" si="7" ref="X227:X232">SUM(Z227:AM227)</f>
        <v>131</v>
      </c>
      <c r="Y227" s="76"/>
      <c r="Z227" s="75">
        <v>107</v>
      </c>
      <c r="AA227" s="76"/>
      <c r="AB227" s="75">
        <v>9</v>
      </c>
      <c r="AC227" s="77"/>
      <c r="AD227" s="75">
        <v>3</v>
      </c>
      <c r="AE227" s="83"/>
      <c r="AF227" s="75">
        <v>4</v>
      </c>
      <c r="AG227" s="83"/>
      <c r="AH227" s="75">
        <v>1</v>
      </c>
      <c r="AI227" s="76"/>
      <c r="AJ227" s="75">
        <v>6</v>
      </c>
      <c r="AK227" s="76"/>
      <c r="AL227" s="75">
        <v>1</v>
      </c>
      <c r="AM227" s="76"/>
      <c r="AN227" s="75">
        <f>SUM(AP227:BC227)+2</f>
        <v>93</v>
      </c>
      <c r="AO227" s="77"/>
      <c r="AP227" s="75">
        <v>44</v>
      </c>
      <c r="AQ227" s="76"/>
      <c r="AR227" s="75">
        <v>9</v>
      </c>
      <c r="AS227" s="76"/>
      <c r="AT227" s="84">
        <v>29</v>
      </c>
      <c r="AU227" s="83"/>
      <c r="AV227" s="75">
        <v>2</v>
      </c>
      <c r="AW227" s="83"/>
      <c r="AX227" s="75" t="s">
        <v>30</v>
      </c>
      <c r="AY227" s="83"/>
      <c r="AZ227" s="75">
        <v>2</v>
      </c>
      <c r="BA227" s="83"/>
      <c r="BB227" s="75">
        <v>5</v>
      </c>
      <c r="BC227" s="84"/>
      <c r="BD227" s="16"/>
      <c r="BE227" s="20">
        <f>H227/H220*100</f>
        <v>24.26868905742145</v>
      </c>
    </row>
    <row r="228" spans="2:57" s="14" customFormat="1" ht="14.25" customHeight="1">
      <c r="B228" s="94" t="s">
        <v>2</v>
      </c>
      <c r="C228" s="94"/>
      <c r="D228" s="94"/>
      <c r="E228" s="21"/>
      <c r="F228" s="79">
        <v>0.2</v>
      </c>
      <c r="G228" s="80"/>
      <c r="H228" s="75">
        <f aca="true" t="shared" si="8" ref="H228:H234">SUM(J228:W228)</f>
        <v>2</v>
      </c>
      <c r="I228" s="76"/>
      <c r="J228" s="75">
        <v>2</v>
      </c>
      <c r="K228" s="76"/>
      <c r="L228" s="75" t="s">
        <v>30</v>
      </c>
      <c r="M228" s="77"/>
      <c r="N228" s="75" t="s">
        <v>30</v>
      </c>
      <c r="O228" s="83"/>
      <c r="P228" s="75" t="s">
        <v>30</v>
      </c>
      <c r="Q228" s="83"/>
      <c r="R228" s="75" t="s">
        <v>30</v>
      </c>
      <c r="S228" s="83"/>
      <c r="T228" s="75" t="s">
        <v>30</v>
      </c>
      <c r="U228" s="83"/>
      <c r="V228" s="75" t="s">
        <v>30</v>
      </c>
      <c r="W228" s="83"/>
      <c r="X228" s="75">
        <f t="shared" si="7"/>
        <v>2</v>
      </c>
      <c r="Y228" s="76"/>
      <c r="Z228" s="75">
        <v>2</v>
      </c>
      <c r="AA228" s="76"/>
      <c r="AB228" s="75" t="s">
        <v>30</v>
      </c>
      <c r="AC228" s="77"/>
      <c r="AD228" s="75" t="s">
        <v>30</v>
      </c>
      <c r="AE228" s="83"/>
      <c r="AF228" s="75" t="s">
        <v>30</v>
      </c>
      <c r="AG228" s="83"/>
      <c r="AH228" s="75" t="s">
        <v>30</v>
      </c>
      <c r="AI228" s="83"/>
      <c r="AJ228" s="75" t="s">
        <v>30</v>
      </c>
      <c r="AK228" s="83"/>
      <c r="AL228" s="75" t="s">
        <v>30</v>
      </c>
      <c r="AM228" s="83"/>
      <c r="AN228" s="81">
        <f>SUM(AP228:BC228)</f>
        <v>0</v>
      </c>
      <c r="AO228" s="82"/>
      <c r="AP228" s="75" t="s">
        <v>30</v>
      </c>
      <c r="AQ228" s="76"/>
      <c r="AR228" s="75" t="s">
        <v>30</v>
      </c>
      <c r="AS228" s="76"/>
      <c r="AT228" s="84" t="s">
        <v>30</v>
      </c>
      <c r="AU228" s="83"/>
      <c r="AV228" s="84" t="s">
        <v>30</v>
      </c>
      <c r="AW228" s="83"/>
      <c r="AX228" s="84" t="s">
        <v>30</v>
      </c>
      <c r="AY228" s="83"/>
      <c r="AZ228" s="84" t="s">
        <v>30</v>
      </c>
      <c r="BA228" s="83"/>
      <c r="BB228" s="75" t="s">
        <v>30</v>
      </c>
      <c r="BC228" s="84"/>
      <c r="BD228" s="16"/>
      <c r="BE228" s="17">
        <f>H228/H220*100</f>
        <v>0.21668472372697722</v>
      </c>
    </row>
    <row r="229" spans="2:57" s="14" customFormat="1" ht="14.25" customHeight="1">
      <c r="B229" s="78" t="s">
        <v>24</v>
      </c>
      <c r="C229" s="78"/>
      <c r="D229" s="78"/>
      <c r="E229" s="15"/>
      <c r="F229" s="79">
        <v>0.4</v>
      </c>
      <c r="G229" s="80"/>
      <c r="H229" s="75">
        <f t="shared" si="8"/>
        <v>4</v>
      </c>
      <c r="I229" s="76"/>
      <c r="J229" s="75">
        <v>2</v>
      </c>
      <c r="K229" s="76"/>
      <c r="L229" s="75" t="s">
        <v>30</v>
      </c>
      <c r="M229" s="77"/>
      <c r="N229" s="75" t="s">
        <v>30</v>
      </c>
      <c r="O229" s="83"/>
      <c r="P229" s="84">
        <v>2</v>
      </c>
      <c r="Q229" s="76"/>
      <c r="R229" s="75" t="s">
        <v>30</v>
      </c>
      <c r="S229" s="76"/>
      <c r="T229" s="75" t="s">
        <v>30</v>
      </c>
      <c r="U229" s="83"/>
      <c r="V229" s="75" t="s">
        <v>30</v>
      </c>
      <c r="W229" s="76"/>
      <c r="X229" s="75">
        <f t="shared" si="7"/>
        <v>3</v>
      </c>
      <c r="Y229" s="76"/>
      <c r="Z229" s="75">
        <v>2</v>
      </c>
      <c r="AA229" s="76"/>
      <c r="AB229" s="75" t="s">
        <v>30</v>
      </c>
      <c r="AC229" s="77"/>
      <c r="AD229" s="75" t="s">
        <v>30</v>
      </c>
      <c r="AE229" s="83"/>
      <c r="AF229" s="75">
        <v>1</v>
      </c>
      <c r="AG229" s="83"/>
      <c r="AH229" s="75" t="s">
        <v>30</v>
      </c>
      <c r="AI229" s="76"/>
      <c r="AJ229" s="75" t="s">
        <v>30</v>
      </c>
      <c r="AK229" s="76"/>
      <c r="AL229" s="96" t="s">
        <v>30</v>
      </c>
      <c r="AM229" s="97"/>
      <c r="AN229" s="75">
        <f t="shared" si="6"/>
        <v>1</v>
      </c>
      <c r="AO229" s="77"/>
      <c r="AP229" s="75" t="s">
        <v>30</v>
      </c>
      <c r="AQ229" s="76"/>
      <c r="AR229" s="75" t="s">
        <v>30</v>
      </c>
      <c r="AS229" s="76"/>
      <c r="AT229" s="84" t="s">
        <v>30</v>
      </c>
      <c r="AU229" s="83"/>
      <c r="AV229" s="75">
        <v>1</v>
      </c>
      <c r="AW229" s="83"/>
      <c r="AX229" s="96" t="s">
        <v>30</v>
      </c>
      <c r="AY229" s="98"/>
      <c r="AZ229" s="84" t="s">
        <v>30</v>
      </c>
      <c r="BA229" s="83"/>
      <c r="BB229" s="75" t="s">
        <v>30</v>
      </c>
      <c r="BC229" s="84"/>
      <c r="BD229" s="16"/>
      <c r="BE229" s="19">
        <f>H229/H220*100</f>
        <v>0.43336944745395445</v>
      </c>
    </row>
    <row r="230" spans="2:57" s="14" customFormat="1" ht="14.25" customHeight="1">
      <c r="B230" s="78" t="s">
        <v>32</v>
      </c>
      <c r="C230" s="78"/>
      <c r="D230" s="78"/>
      <c r="E230" s="15"/>
      <c r="F230" s="79">
        <v>6.4</v>
      </c>
      <c r="G230" s="80"/>
      <c r="H230" s="75">
        <f t="shared" si="8"/>
        <v>59</v>
      </c>
      <c r="I230" s="76"/>
      <c r="J230" s="75">
        <v>42</v>
      </c>
      <c r="K230" s="76"/>
      <c r="L230" s="75">
        <v>2</v>
      </c>
      <c r="M230" s="77"/>
      <c r="N230" s="75">
        <v>13</v>
      </c>
      <c r="O230" s="83"/>
      <c r="P230" s="84" t="s">
        <v>30</v>
      </c>
      <c r="Q230" s="76"/>
      <c r="R230" s="75">
        <v>1</v>
      </c>
      <c r="S230" s="76"/>
      <c r="T230" s="75">
        <v>1</v>
      </c>
      <c r="U230" s="76"/>
      <c r="V230" s="75" t="s">
        <v>30</v>
      </c>
      <c r="W230" s="76"/>
      <c r="X230" s="75">
        <f t="shared" si="7"/>
        <v>48</v>
      </c>
      <c r="Y230" s="76"/>
      <c r="Z230" s="75">
        <v>36</v>
      </c>
      <c r="AA230" s="76"/>
      <c r="AB230" s="75">
        <v>2</v>
      </c>
      <c r="AC230" s="77"/>
      <c r="AD230" s="75">
        <v>8</v>
      </c>
      <c r="AE230" s="83"/>
      <c r="AF230" s="75" t="s">
        <v>30</v>
      </c>
      <c r="AG230" s="83"/>
      <c r="AH230" s="75">
        <v>1</v>
      </c>
      <c r="AI230" s="76"/>
      <c r="AJ230" s="75">
        <v>1</v>
      </c>
      <c r="AK230" s="76"/>
      <c r="AL230" s="75" t="s">
        <v>30</v>
      </c>
      <c r="AM230" s="76"/>
      <c r="AN230" s="75">
        <f t="shared" si="6"/>
        <v>11</v>
      </c>
      <c r="AO230" s="77"/>
      <c r="AP230" s="75">
        <v>6</v>
      </c>
      <c r="AQ230" s="76"/>
      <c r="AR230" s="75" t="s">
        <v>30</v>
      </c>
      <c r="AS230" s="76"/>
      <c r="AT230" s="84">
        <v>5</v>
      </c>
      <c r="AU230" s="83"/>
      <c r="AV230" s="84" t="s">
        <v>30</v>
      </c>
      <c r="AW230" s="83"/>
      <c r="AX230" s="84" t="s">
        <v>30</v>
      </c>
      <c r="AY230" s="83"/>
      <c r="AZ230" s="84" t="s">
        <v>30</v>
      </c>
      <c r="BA230" s="83"/>
      <c r="BB230" s="75" t="s">
        <v>30</v>
      </c>
      <c r="BC230" s="84"/>
      <c r="BD230" s="16"/>
      <c r="BE230" s="19">
        <f>H230/H220*100</f>
        <v>6.392199349945829</v>
      </c>
    </row>
    <row r="231" spans="2:57" s="14" customFormat="1" ht="14.25" customHeight="1">
      <c r="B231" s="78" t="s">
        <v>52</v>
      </c>
      <c r="C231" s="78"/>
      <c r="D231" s="78"/>
      <c r="E231" s="15"/>
      <c r="F231" s="79">
        <v>9.9</v>
      </c>
      <c r="G231" s="80"/>
      <c r="H231" s="75">
        <f t="shared" si="8"/>
        <v>91</v>
      </c>
      <c r="I231" s="76"/>
      <c r="J231" s="75">
        <v>33</v>
      </c>
      <c r="K231" s="76"/>
      <c r="L231" s="75">
        <v>2</v>
      </c>
      <c r="M231" s="77"/>
      <c r="N231" s="75">
        <v>33</v>
      </c>
      <c r="O231" s="83"/>
      <c r="P231" s="84">
        <v>13</v>
      </c>
      <c r="Q231" s="76"/>
      <c r="R231" s="75">
        <v>2</v>
      </c>
      <c r="S231" s="76"/>
      <c r="T231" s="75">
        <v>5</v>
      </c>
      <c r="U231" s="76"/>
      <c r="V231" s="75">
        <v>3</v>
      </c>
      <c r="W231" s="76"/>
      <c r="X231" s="75">
        <f t="shared" si="7"/>
        <v>42</v>
      </c>
      <c r="Y231" s="76"/>
      <c r="Z231" s="75">
        <v>21</v>
      </c>
      <c r="AA231" s="76"/>
      <c r="AB231" s="75" t="s">
        <v>30</v>
      </c>
      <c r="AC231" s="77"/>
      <c r="AD231" s="75">
        <v>6</v>
      </c>
      <c r="AE231" s="83"/>
      <c r="AF231" s="75">
        <v>10</v>
      </c>
      <c r="AG231" s="83"/>
      <c r="AH231" s="75">
        <v>1</v>
      </c>
      <c r="AI231" s="76"/>
      <c r="AJ231" s="75">
        <v>4</v>
      </c>
      <c r="AK231" s="76"/>
      <c r="AL231" s="75" t="s">
        <v>30</v>
      </c>
      <c r="AM231" s="76"/>
      <c r="AN231" s="75">
        <f t="shared" si="6"/>
        <v>49</v>
      </c>
      <c r="AO231" s="77"/>
      <c r="AP231" s="75">
        <v>12</v>
      </c>
      <c r="AQ231" s="76"/>
      <c r="AR231" s="75">
        <v>2</v>
      </c>
      <c r="AS231" s="76"/>
      <c r="AT231" s="84">
        <v>27</v>
      </c>
      <c r="AU231" s="83"/>
      <c r="AV231" s="75">
        <v>3</v>
      </c>
      <c r="AW231" s="83"/>
      <c r="AX231" s="75">
        <v>1</v>
      </c>
      <c r="AY231" s="83"/>
      <c r="AZ231" s="84">
        <v>1</v>
      </c>
      <c r="BA231" s="83"/>
      <c r="BB231" s="75">
        <v>3</v>
      </c>
      <c r="BC231" s="84"/>
      <c r="BD231" s="16"/>
      <c r="BE231" s="19">
        <f>H231/H220*100</f>
        <v>9.859154929577464</v>
      </c>
    </row>
    <row r="232" spans="2:57" s="22" customFormat="1" ht="14.25" customHeight="1">
      <c r="B232" s="94" t="s">
        <v>53</v>
      </c>
      <c r="C232" s="94"/>
      <c r="D232" s="94"/>
      <c r="E232" s="21"/>
      <c r="F232" s="79">
        <v>2</v>
      </c>
      <c r="G232" s="80"/>
      <c r="H232" s="75">
        <f t="shared" si="8"/>
        <v>18</v>
      </c>
      <c r="I232" s="76"/>
      <c r="J232" s="75">
        <v>13</v>
      </c>
      <c r="K232" s="76"/>
      <c r="L232" s="75">
        <v>1</v>
      </c>
      <c r="M232" s="77"/>
      <c r="N232" s="75" t="s">
        <v>30</v>
      </c>
      <c r="O232" s="83"/>
      <c r="P232" s="84">
        <v>4</v>
      </c>
      <c r="Q232" s="76"/>
      <c r="R232" s="75" t="s">
        <v>30</v>
      </c>
      <c r="S232" s="76"/>
      <c r="T232" s="75" t="s">
        <v>30</v>
      </c>
      <c r="U232" s="83"/>
      <c r="V232" s="75" t="s">
        <v>30</v>
      </c>
      <c r="W232" s="76"/>
      <c r="X232" s="75">
        <f t="shared" si="7"/>
        <v>9</v>
      </c>
      <c r="Y232" s="76"/>
      <c r="Z232" s="75">
        <v>6</v>
      </c>
      <c r="AA232" s="76"/>
      <c r="AB232" s="75" t="s">
        <v>30</v>
      </c>
      <c r="AC232" s="77"/>
      <c r="AD232" s="75" t="s">
        <v>30</v>
      </c>
      <c r="AE232" s="83"/>
      <c r="AF232" s="75">
        <v>3</v>
      </c>
      <c r="AG232" s="83"/>
      <c r="AH232" s="75" t="s">
        <v>30</v>
      </c>
      <c r="AI232" s="76"/>
      <c r="AJ232" s="75" t="s">
        <v>30</v>
      </c>
      <c r="AK232" s="76"/>
      <c r="AL232" s="75" t="s">
        <v>30</v>
      </c>
      <c r="AM232" s="76"/>
      <c r="AN232" s="75">
        <f t="shared" si="6"/>
        <v>9</v>
      </c>
      <c r="AO232" s="77"/>
      <c r="AP232" s="75">
        <v>7</v>
      </c>
      <c r="AQ232" s="76"/>
      <c r="AR232" s="75">
        <v>1</v>
      </c>
      <c r="AS232" s="76"/>
      <c r="AT232" s="75" t="s">
        <v>30</v>
      </c>
      <c r="AU232" s="83"/>
      <c r="AV232" s="75">
        <v>1</v>
      </c>
      <c r="AW232" s="83"/>
      <c r="AX232" s="75" t="s">
        <v>30</v>
      </c>
      <c r="AY232" s="83"/>
      <c r="AZ232" s="84" t="s">
        <v>30</v>
      </c>
      <c r="BA232" s="83"/>
      <c r="BB232" s="75" t="s">
        <v>30</v>
      </c>
      <c r="BC232" s="84"/>
      <c r="BD232" s="23"/>
      <c r="BE232" s="19">
        <f>H232/H220*100</f>
        <v>1.9501625135427951</v>
      </c>
    </row>
    <row r="233" spans="2:57" s="14" customFormat="1" ht="14.25" customHeight="1">
      <c r="B233" s="78" t="s">
        <v>33</v>
      </c>
      <c r="C233" s="78"/>
      <c r="D233" s="78"/>
      <c r="E233" s="24"/>
      <c r="F233" s="79">
        <v>0.9</v>
      </c>
      <c r="G233" s="80"/>
      <c r="H233" s="75">
        <f t="shared" si="8"/>
        <v>8</v>
      </c>
      <c r="I233" s="76"/>
      <c r="J233" s="75">
        <v>5</v>
      </c>
      <c r="K233" s="76"/>
      <c r="L233" s="75" t="s">
        <v>30</v>
      </c>
      <c r="M233" s="77"/>
      <c r="N233" s="75">
        <v>1</v>
      </c>
      <c r="O233" s="83"/>
      <c r="P233" s="84">
        <v>1</v>
      </c>
      <c r="Q233" s="76"/>
      <c r="R233" s="75" t="s">
        <v>30</v>
      </c>
      <c r="S233" s="76"/>
      <c r="T233" s="75">
        <v>1</v>
      </c>
      <c r="U233" s="76"/>
      <c r="V233" s="75" t="s">
        <v>30</v>
      </c>
      <c r="W233" s="76"/>
      <c r="X233" s="75">
        <f aca="true" t="shared" si="9" ref="X233:X240">SUM(Z233:AM233)</f>
        <v>5</v>
      </c>
      <c r="Y233" s="76"/>
      <c r="Z233" s="75">
        <v>3</v>
      </c>
      <c r="AA233" s="76"/>
      <c r="AB233" s="75" t="s">
        <v>30</v>
      </c>
      <c r="AC233" s="77"/>
      <c r="AD233" s="75" t="s">
        <v>30</v>
      </c>
      <c r="AE233" s="83"/>
      <c r="AF233" s="75">
        <v>1</v>
      </c>
      <c r="AG233" s="83"/>
      <c r="AH233" s="75" t="s">
        <v>30</v>
      </c>
      <c r="AI233" s="76"/>
      <c r="AJ233" s="75">
        <v>1</v>
      </c>
      <c r="AK233" s="76"/>
      <c r="AL233" s="75" t="s">
        <v>30</v>
      </c>
      <c r="AM233" s="76"/>
      <c r="AN233" s="75">
        <f>SUM(AP233:BC233)</f>
        <v>3</v>
      </c>
      <c r="AO233" s="77"/>
      <c r="AP233" s="75">
        <v>2</v>
      </c>
      <c r="AQ233" s="76"/>
      <c r="AR233" s="75" t="s">
        <v>30</v>
      </c>
      <c r="AS233" s="76"/>
      <c r="AT233" s="84">
        <v>1</v>
      </c>
      <c r="AU233" s="83"/>
      <c r="AV233" s="75" t="s">
        <v>30</v>
      </c>
      <c r="AW233" s="83"/>
      <c r="AX233" s="75" t="s">
        <v>30</v>
      </c>
      <c r="AY233" s="83"/>
      <c r="AZ233" s="84" t="s">
        <v>30</v>
      </c>
      <c r="BA233" s="83"/>
      <c r="BB233" s="75" t="s">
        <v>30</v>
      </c>
      <c r="BC233" s="84"/>
      <c r="BD233" s="16"/>
      <c r="BE233" s="19">
        <f>H233/H220*100</f>
        <v>0.8667388949079089</v>
      </c>
    </row>
    <row r="234" spans="2:57" s="14" customFormat="1" ht="14.25" customHeight="1">
      <c r="B234" s="93" t="s">
        <v>34</v>
      </c>
      <c r="C234" s="93"/>
      <c r="D234" s="93"/>
      <c r="E234" s="25"/>
      <c r="F234" s="79">
        <v>1.8</v>
      </c>
      <c r="G234" s="80"/>
      <c r="H234" s="75">
        <f t="shared" si="8"/>
        <v>17</v>
      </c>
      <c r="I234" s="76"/>
      <c r="J234" s="75">
        <v>7</v>
      </c>
      <c r="K234" s="76"/>
      <c r="L234" s="75" t="s">
        <v>30</v>
      </c>
      <c r="M234" s="77"/>
      <c r="N234" s="75">
        <v>4</v>
      </c>
      <c r="O234" s="83"/>
      <c r="P234" s="84">
        <v>1</v>
      </c>
      <c r="Q234" s="76"/>
      <c r="R234" s="75" t="s">
        <v>30</v>
      </c>
      <c r="S234" s="76"/>
      <c r="T234" s="75">
        <v>4</v>
      </c>
      <c r="U234" s="76"/>
      <c r="V234" s="75">
        <v>1</v>
      </c>
      <c r="W234" s="76"/>
      <c r="X234" s="75">
        <f t="shared" si="9"/>
        <v>9</v>
      </c>
      <c r="Y234" s="76"/>
      <c r="Z234" s="75">
        <v>5</v>
      </c>
      <c r="AA234" s="76"/>
      <c r="AB234" s="75" t="s">
        <v>30</v>
      </c>
      <c r="AC234" s="77"/>
      <c r="AD234" s="75">
        <v>1</v>
      </c>
      <c r="AE234" s="83"/>
      <c r="AF234" s="75">
        <v>1</v>
      </c>
      <c r="AG234" s="83"/>
      <c r="AH234" s="75" t="s">
        <v>30</v>
      </c>
      <c r="AI234" s="76"/>
      <c r="AJ234" s="75">
        <v>2</v>
      </c>
      <c r="AK234" s="76"/>
      <c r="AL234" s="75" t="s">
        <v>30</v>
      </c>
      <c r="AM234" s="76"/>
      <c r="AN234" s="75">
        <f>SUM(AP234:BC234)</f>
        <v>8</v>
      </c>
      <c r="AO234" s="77"/>
      <c r="AP234" s="75">
        <v>2</v>
      </c>
      <c r="AQ234" s="76"/>
      <c r="AR234" s="75" t="s">
        <v>30</v>
      </c>
      <c r="AS234" s="76"/>
      <c r="AT234" s="84">
        <v>3</v>
      </c>
      <c r="AU234" s="83"/>
      <c r="AV234" s="75" t="s">
        <v>30</v>
      </c>
      <c r="AW234" s="83"/>
      <c r="AX234" s="75" t="s">
        <v>30</v>
      </c>
      <c r="AY234" s="83"/>
      <c r="AZ234" s="84">
        <v>2</v>
      </c>
      <c r="BA234" s="83"/>
      <c r="BB234" s="75">
        <v>1</v>
      </c>
      <c r="BC234" s="84"/>
      <c r="BD234" s="16"/>
      <c r="BE234" s="19">
        <f>H234/H220*100</f>
        <v>1.8418201516793065</v>
      </c>
    </row>
    <row r="235" spans="2:57" s="13" customFormat="1" ht="14.25" customHeight="1">
      <c r="B235" s="78" t="s">
        <v>35</v>
      </c>
      <c r="C235" s="78"/>
      <c r="D235" s="78"/>
      <c r="E235" s="15"/>
      <c r="F235" s="79">
        <v>7</v>
      </c>
      <c r="G235" s="80"/>
      <c r="H235" s="75">
        <f>SUM(J235:W235)</f>
        <v>65</v>
      </c>
      <c r="I235" s="76"/>
      <c r="J235" s="75">
        <v>8</v>
      </c>
      <c r="K235" s="76"/>
      <c r="L235" s="75" t="s">
        <v>30</v>
      </c>
      <c r="M235" s="77"/>
      <c r="N235" s="75">
        <v>38</v>
      </c>
      <c r="O235" s="83"/>
      <c r="P235" s="84">
        <v>1</v>
      </c>
      <c r="Q235" s="76"/>
      <c r="R235" s="75">
        <v>6</v>
      </c>
      <c r="S235" s="76"/>
      <c r="T235" s="75">
        <v>5</v>
      </c>
      <c r="U235" s="76"/>
      <c r="V235" s="75">
        <v>7</v>
      </c>
      <c r="W235" s="76"/>
      <c r="X235" s="75">
        <f t="shared" si="9"/>
        <v>25</v>
      </c>
      <c r="Y235" s="76"/>
      <c r="Z235" s="75">
        <v>5</v>
      </c>
      <c r="AA235" s="76"/>
      <c r="AB235" s="75" t="s">
        <v>30</v>
      </c>
      <c r="AC235" s="77"/>
      <c r="AD235" s="75">
        <v>9</v>
      </c>
      <c r="AE235" s="83"/>
      <c r="AF235" s="75">
        <v>1</v>
      </c>
      <c r="AG235" s="83"/>
      <c r="AH235" s="75">
        <v>4</v>
      </c>
      <c r="AI235" s="76"/>
      <c r="AJ235" s="75">
        <v>5</v>
      </c>
      <c r="AK235" s="76"/>
      <c r="AL235" s="75">
        <v>1</v>
      </c>
      <c r="AM235" s="76"/>
      <c r="AN235" s="75">
        <f>SUM(AP235:BC235)</f>
        <v>40</v>
      </c>
      <c r="AO235" s="77"/>
      <c r="AP235" s="75">
        <v>3</v>
      </c>
      <c r="AQ235" s="76"/>
      <c r="AR235" s="75" t="s">
        <v>30</v>
      </c>
      <c r="AS235" s="76"/>
      <c r="AT235" s="84">
        <v>29</v>
      </c>
      <c r="AU235" s="83"/>
      <c r="AV235" s="75" t="s">
        <v>30</v>
      </c>
      <c r="AW235" s="83"/>
      <c r="AX235" s="75">
        <v>2</v>
      </c>
      <c r="AY235" s="83"/>
      <c r="AZ235" s="84" t="s">
        <v>30</v>
      </c>
      <c r="BA235" s="83"/>
      <c r="BB235" s="75">
        <v>6</v>
      </c>
      <c r="BC235" s="84"/>
      <c r="BD235" s="11"/>
      <c r="BE235" s="19">
        <f>H235/H220*100</f>
        <v>7.042253521126761</v>
      </c>
    </row>
    <row r="236" spans="2:57" s="13" customFormat="1" ht="14.25" customHeight="1">
      <c r="B236" s="78" t="s">
        <v>36</v>
      </c>
      <c r="C236" s="78"/>
      <c r="D236" s="78"/>
      <c r="E236" s="15"/>
      <c r="F236" s="79">
        <v>5.6</v>
      </c>
      <c r="G236" s="80"/>
      <c r="H236" s="75">
        <f>SUM(J236:W236)+1</f>
        <v>52</v>
      </c>
      <c r="I236" s="76"/>
      <c r="J236" s="75">
        <v>13</v>
      </c>
      <c r="K236" s="76"/>
      <c r="L236" s="75" t="s">
        <v>30</v>
      </c>
      <c r="M236" s="77"/>
      <c r="N236" s="75">
        <v>26</v>
      </c>
      <c r="O236" s="83"/>
      <c r="P236" s="84">
        <v>3</v>
      </c>
      <c r="Q236" s="76"/>
      <c r="R236" s="75">
        <v>2</v>
      </c>
      <c r="S236" s="76"/>
      <c r="T236" s="75">
        <v>7</v>
      </c>
      <c r="U236" s="76"/>
      <c r="V236" s="75" t="s">
        <v>30</v>
      </c>
      <c r="W236" s="76"/>
      <c r="X236" s="75">
        <f t="shared" si="9"/>
        <v>30</v>
      </c>
      <c r="Y236" s="76"/>
      <c r="Z236" s="75">
        <v>10</v>
      </c>
      <c r="AA236" s="76"/>
      <c r="AB236" s="75" t="s">
        <v>30</v>
      </c>
      <c r="AC236" s="77"/>
      <c r="AD236" s="75">
        <v>13</v>
      </c>
      <c r="AE236" s="83"/>
      <c r="AF236" s="75">
        <v>2</v>
      </c>
      <c r="AG236" s="83"/>
      <c r="AH236" s="75">
        <v>1</v>
      </c>
      <c r="AI236" s="76"/>
      <c r="AJ236" s="75">
        <v>4</v>
      </c>
      <c r="AK236" s="76"/>
      <c r="AL236" s="75" t="s">
        <v>30</v>
      </c>
      <c r="AM236" s="76"/>
      <c r="AN236" s="75">
        <f>SUM(AP236:BC236)+1</f>
        <v>22</v>
      </c>
      <c r="AO236" s="77"/>
      <c r="AP236" s="75">
        <v>3</v>
      </c>
      <c r="AQ236" s="76"/>
      <c r="AR236" s="75" t="s">
        <v>30</v>
      </c>
      <c r="AS236" s="76"/>
      <c r="AT236" s="84">
        <v>13</v>
      </c>
      <c r="AU236" s="83"/>
      <c r="AV236" s="75">
        <v>1</v>
      </c>
      <c r="AW236" s="83"/>
      <c r="AX236" s="75">
        <v>1</v>
      </c>
      <c r="AY236" s="83"/>
      <c r="AZ236" s="84">
        <v>3</v>
      </c>
      <c r="BA236" s="83"/>
      <c r="BB236" s="75" t="s">
        <v>30</v>
      </c>
      <c r="BC236" s="84"/>
      <c r="BD236" s="11"/>
      <c r="BE236" s="19">
        <f>H236/H220*100</f>
        <v>5.633802816901409</v>
      </c>
    </row>
    <row r="237" spans="2:57" s="14" customFormat="1" ht="14.25" customHeight="1">
      <c r="B237" s="78" t="s">
        <v>26</v>
      </c>
      <c r="C237" s="78"/>
      <c r="D237" s="78"/>
      <c r="E237" s="15"/>
      <c r="F237" s="79">
        <v>3.3</v>
      </c>
      <c r="G237" s="80"/>
      <c r="H237" s="75">
        <f>SUM(J237:W237)</f>
        <v>30</v>
      </c>
      <c r="I237" s="76"/>
      <c r="J237" s="75">
        <v>17</v>
      </c>
      <c r="K237" s="76"/>
      <c r="L237" s="75">
        <v>1</v>
      </c>
      <c r="M237" s="77"/>
      <c r="N237" s="75">
        <v>8</v>
      </c>
      <c r="O237" s="83"/>
      <c r="P237" s="84">
        <v>1</v>
      </c>
      <c r="Q237" s="76"/>
      <c r="R237" s="75" t="s">
        <v>30</v>
      </c>
      <c r="S237" s="76"/>
      <c r="T237" s="75">
        <v>3</v>
      </c>
      <c r="U237" s="76"/>
      <c r="V237" s="75" t="s">
        <v>30</v>
      </c>
      <c r="W237" s="76"/>
      <c r="X237" s="75">
        <f t="shared" si="9"/>
        <v>15</v>
      </c>
      <c r="Y237" s="76"/>
      <c r="Z237" s="75">
        <v>10</v>
      </c>
      <c r="AA237" s="76"/>
      <c r="AB237" s="75" t="s">
        <v>30</v>
      </c>
      <c r="AC237" s="77"/>
      <c r="AD237" s="75">
        <v>4</v>
      </c>
      <c r="AE237" s="83"/>
      <c r="AF237" s="75" t="s">
        <v>30</v>
      </c>
      <c r="AG237" s="83"/>
      <c r="AH237" s="75" t="s">
        <v>30</v>
      </c>
      <c r="AI237" s="76"/>
      <c r="AJ237" s="75">
        <v>1</v>
      </c>
      <c r="AK237" s="76"/>
      <c r="AL237" s="96" t="s">
        <v>30</v>
      </c>
      <c r="AM237" s="97"/>
      <c r="AN237" s="75">
        <f>SUM(AP237:BC237)</f>
        <v>15</v>
      </c>
      <c r="AO237" s="77"/>
      <c r="AP237" s="75">
        <v>7</v>
      </c>
      <c r="AQ237" s="76"/>
      <c r="AR237" s="75">
        <v>1</v>
      </c>
      <c r="AS237" s="76"/>
      <c r="AT237" s="84">
        <v>4</v>
      </c>
      <c r="AU237" s="83"/>
      <c r="AV237" s="75">
        <v>1</v>
      </c>
      <c r="AW237" s="83"/>
      <c r="AX237" s="75" t="s">
        <v>30</v>
      </c>
      <c r="AY237" s="83"/>
      <c r="AZ237" s="84">
        <v>2</v>
      </c>
      <c r="BA237" s="83"/>
      <c r="BB237" s="75" t="s">
        <v>30</v>
      </c>
      <c r="BC237" s="84"/>
      <c r="BD237" s="16"/>
      <c r="BE237" s="19">
        <f>H237/H220*100</f>
        <v>3.2502708559046587</v>
      </c>
    </row>
    <row r="238" spans="2:57" s="14" customFormat="1" ht="14.25" customHeight="1">
      <c r="B238" s="78" t="s">
        <v>25</v>
      </c>
      <c r="C238" s="78"/>
      <c r="D238" s="78"/>
      <c r="E238" s="15"/>
      <c r="F238" s="79">
        <v>12.8</v>
      </c>
      <c r="G238" s="80"/>
      <c r="H238" s="75">
        <f>SUM(J238:W238)</f>
        <v>118</v>
      </c>
      <c r="I238" s="76"/>
      <c r="J238" s="75">
        <v>69</v>
      </c>
      <c r="K238" s="76"/>
      <c r="L238" s="75">
        <v>1</v>
      </c>
      <c r="M238" s="77"/>
      <c r="N238" s="75">
        <v>42</v>
      </c>
      <c r="O238" s="83"/>
      <c r="P238" s="84">
        <v>1</v>
      </c>
      <c r="Q238" s="76"/>
      <c r="R238" s="75" t="s">
        <v>30</v>
      </c>
      <c r="S238" s="76"/>
      <c r="T238" s="75">
        <v>4</v>
      </c>
      <c r="U238" s="76"/>
      <c r="V238" s="75">
        <v>1</v>
      </c>
      <c r="W238" s="76"/>
      <c r="X238" s="75">
        <f t="shared" si="9"/>
        <v>25</v>
      </c>
      <c r="Y238" s="76"/>
      <c r="Z238" s="75">
        <v>15</v>
      </c>
      <c r="AA238" s="76"/>
      <c r="AB238" s="75" t="s">
        <v>30</v>
      </c>
      <c r="AC238" s="77"/>
      <c r="AD238" s="75">
        <v>6</v>
      </c>
      <c r="AE238" s="83"/>
      <c r="AF238" s="75">
        <v>1</v>
      </c>
      <c r="AG238" s="83"/>
      <c r="AH238" s="75" t="s">
        <v>30</v>
      </c>
      <c r="AI238" s="76"/>
      <c r="AJ238" s="75">
        <v>3</v>
      </c>
      <c r="AK238" s="76"/>
      <c r="AL238" s="75" t="s">
        <v>30</v>
      </c>
      <c r="AM238" s="76"/>
      <c r="AN238" s="75">
        <f>SUM(AP238:BC238)</f>
        <v>93</v>
      </c>
      <c r="AO238" s="77"/>
      <c r="AP238" s="75">
        <v>54</v>
      </c>
      <c r="AQ238" s="76"/>
      <c r="AR238" s="75">
        <v>1</v>
      </c>
      <c r="AS238" s="76"/>
      <c r="AT238" s="84">
        <v>36</v>
      </c>
      <c r="AU238" s="83"/>
      <c r="AV238" s="75" t="s">
        <v>30</v>
      </c>
      <c r="AW238" s="83"/>
      <c r="AX238" s="75" t="s">
        <v>30</v>
      </c>
      <c r="AY238" s="83"/>
      <c r="AZ238" s="84">
        <v>1</v>
      </c>
      <c r="BA238" s="83"/>
      <c r="BB238" s="75">
        <v>1</v>
      </c>
      <c r="BC238" s="84"/>
      <c r="BD238" s="16"/>
      <c r="BE238" s="19">
        <f>H238/H220*100</f>
        <v>12.784398699891659</v>
      </c>
    </row>
    <row r="239" spans="2:57" s="14" customFormat="1" ht="14.25" customHeight="1">
      <c r="B239" s="78" t="s">
        <v>27</v>
      </c>
      <c r="C239" s="78"/>
      <c r="D239" s="78"/>
      <c r="E239" s="15"/>
      <c r="F239" s="79">
        <v>1.1</v>
      </c>
      <c r="G239" s="80"/>
      <c r="H239" s="75">
        <f>SUM(J239:W239)</f>
        <v>10</v>
      </c>
      <c r="I239" s="76"/>
      <c r="J239" s="75">
        <v>3</v>
      </c>
      <c r="K239" s="76"/>
      <c r="L239" s="75" t="s">
        <v>30</v>
      </c>
      <c r="M239" s="77"/>
      <c r="N239" s="75">
        <v>7</v>
      </c>
      <c r="O239" s="83"/>
      <c r="P239" s="84" t="s">
        <v>30</v>
      </c>
      <c r="Q239" s="76"/>
      <c r="R239" s="75" t="s">
        <v>30</v>
      </c>
      <c r="S239" s="76"/>
      <c r="T239" s="75" t="s">
        <v>30</v>
      </c>
      <c r="U239" s="76"/>
      <c r="V239" s="75" t="s">
        <v>30</v>
      </c>
      <c r="W239" s="76"/>
      <c r="X239" s="75">
        <f t="shared" si="9"/>
        <v>5</v>
      </c>
      <c r="Y239" s="76"/>
      <c r="Z239" s="75">
        <v>3</v>
      </c>
      <c r="AA239" s="76"/>
      <c r="AB239" s="75" t="s">
        <v>30</v>
      </c>
      <c r="AC239" s="77"/>
      <c r="AD239" s="75">
        <v>2</v>
      </c>
      <c r="AE239" s="83"/>
      <c r="AF239" s="75" t="s">
        <v>30</v>
      </c>
      <c r="AG239" s="83"/>
      <c r="AH239" s="75" t="s">
        <v>30</v>
      </c>
      <c r="AI239" s="76"/>
      <c r="AJ239" s="75" t="s">
        <v>30</v>
      </c>
      <c r="AK239" s="76"/>
      <c r="AL239" s="96" t="s">
        <v>30</v>
      </c>
      <c r="AM239" s="97"/>
      <c r="AN239" s="75">
        <f>SUM(AP239:BC239)</f>
        <v>5</v>
      </c>
      <c r="AO239" s="77"/>
      <c r="AP239" s="75" t="s">
        <v>30</v>
      </c>
      <c r="AQ239" s="76"/>
      <c r="AR239" s="75" t="s">
        <v>30</v>
      </c>
      <c r="AS239" s="76"/>
      <c r="AT239" s="84">
        <v>5</v>
      </c>
      <c r="AU239" s="83"/>
      <c r="AV239" s="75" t="s">
        <v>30</v>
      </c>
      <c r="AW239" s="83"/>
      <c r="AX239" s="75" t="s">
        <v>30</v>
      </c>
      <c r="AY239" s="83"/>
      <c r="AZ239" s="84" t="s">
        <v>30</v>
      </c>
      <c r="BA239" s="83"/>
      <c r="BB239" s="75" t="s">
        <v>30</v>
      </c>
      <c r="BC239" s="84"/>
      <c r="BD239" s="16"/>
      <c r="BE239" s="19">
        <f>H239/H220*100</f>
        <v>1.0834236186348862</v>
      </c>
    </row>
    <row r="240" spans="2:57" s="14" customFormat="1" ht="14.25" customHeight="1">
      <c r="B240" s="90" t="s">
        <v>38</v>
      </c>
      <c r="C240" s="90"/>
      <c r="D240" s="90"/>
      <c r="E240" s="26"/>
      <c r="F240" s="79">
        <v>4.9</v>
      </c>
      <c r="G240" s="80"/>
      <c r="H240" s="75">
        <f>SUM(J240:W240)</f>
        <v>45</v>
      </c>
      <c r="I240" s="76"/>
      <c r="J240" s="75">
        <v>15</v>
      </c>
      <c r="K240" s="76"/>
      <c r="L240" s="75" t="s">
        <v>30</v>
      </c>
      <c r="M240" s="77"/>
      <c r="N240" s="75">
        <v>18</v>
      </c>
      <c r="O240" s="83"/>
      <c r="P240" s="84">
        <v>2</v>
      </c>
      <c r="Q240" s="76"/>
      <c r="R240" s="75" t="s">
        <v>30</v>
      </c>
      <c r="S240" s="76"/>
      <c r="T240" s="75">
        <v>10</v>
      </c>
      <c r="U240" s="76"/>
      <c r="V240" s="75" t="s">
        <v>30</v>
      </c>
      <c r="W240" s="76"/>
      <c r="X240" s="75">
        <f t="shared" si="9"/>
        <v>30</v>
      </c>
      <c r="Y240" s="76"/>
      <c r="Z240" s="75">
        <v>13</v>
      </c>
      <c r="AA240" s="76"/>
      <c r="AB240" s="75" t="s">
        <v>30</v>
      </c>
      <c r="AC240" s="77"/>
      <c r="AD240" s="75">
        <v>8</v>
      </c>
      <c r="AE240" s="83"/>
      <c r="AF240" s="75">
        <v>2</v>
      </c>
      <c r="AG240" s="83"/>
      <c r="AH240" s="75" t="s">
        <v>30</v>
      </c>
      <c r="AI240" s="76"/>
      <c r="AJ240" s="75">
        <v>7</v>
      </c>
      <c r="AK240" s="76"/>
      <c r="AL240" s="75" t="s">
        <v>30</v>
      </c>
      <c r="AM240" s="76"/>
      <c r="AN240" s="75">
        <f>SUM(AP240:BC240)</f>
        <v>15</v>
      </c>
      <c r="AO240" s="77"/>
      <c r="AP240" s="75">
        <v>2</v>
      </c>
      <c r="AQ240" s="76"/>
      <c r="AR240" s="75" t="s">
        <v>30</v>
      </c>
      <c r="AS240" s="76"/>
      <c r="AT240" s="84">
        <v>10</v>
      </c>
      <c r="AU240" s="83"/>
      <c r="AV240" s="75" t="s">
        <v>30</v>
      </c>
      <c r="AW240" s="83"/>
      <c r="AX240" s="75" t="s">
        <v>30</v>
      </c>
      <c r="AY240" s="83"/>
      <c r="AZ240" s="84">
        <v>3</v>
      </c>
      <c r="BA240" s="83"/>
      <c r="BB240" s="75" t="s">
        <v>30</v>
      </c>
      <c r="BC240" s="84"/>
      <c r="BD240" s="16"/>
      <c r="BE240" s="19">
        <f>H240/H220*100</f>
        <v>4.8754062838569885</v>
      </c>
    </row>
    <row r="241" spans="2:57" s="14" customFormat="1" ht="14.25" customHeight="1">
      <c r="B241" s="89" t="s">
        <v>37</v>
      </c>
      <c r="C241" s="89"/>
      <c r="D241" s="89"/>
      <c r="E241" s="39"/>
      <c r="F241" s="79">
        <v>2.1</v>
      </c>
      <c r="G241" s="80"/>
      <c r="H241" s="75">
        <f>SUM(J241:W241)</f>
        <v>19</v>
      </c>
      <c r="I241" s="76"/>
      <c r="J241" s="75">
        <v>16</v>
      </c>
      <c r="K241" s="76"/>
      <c r="L241" s="75" t="s">
        <v>30</v>
      </c>
      <c r="M241" s="77"/>
      <c r="N241" s="75">
        <v>3</v>
      </c>
      <c r="O241" s="83"/>
      <c r="P241" s="75" t="s">
        <v>30</v>
      </c>
      <c r="Q241" s="76"/>
      <c r="R241" s="75" t="s">
        <v>30</v>
      </c>
      <c r="S241" s="76"/>
      <c r="T241" s="75" t="s">
        <v>30</v>
      </c>
      <c r="U241" s="76"/>
      <c r="V241" s="75" t="s">
        <v>30</v>
      </c>
      <c r="W241" s="76"/>
      <c r="X241" s="75">
        <f>SUM(Z241:AM241)</f>
        <v>16</v>
      </c>
      <c r="Y241" s="76"/>
      <c r="Z241" s="75">
        <v>14</v>
      </c>
      <c r="AA241" s="76"/>
      <c r="AB241" s="75" t="s">
        <v>30</v>
      </c>
      <c r="AC241" s="77"/>
      <c r="AD241" s="75">
        <v>2</v>
      </c>
      <c r="AE241" s="83"/>
      <c r="AF241" s="75" t="s">
        <v>30</v>
      </c>
      <c r="AG241" s="83"/>
      <c r="AH241" s="75" t="s">
        <v>30</v>
      </c>
      <c r="AI241" s="76"/>
      <c r="AJ241" s="75" t="s">
        <v>30</v>
      </c>
      <c r="AK241" s="76"/>
      <c r="AL241" s="96" t="s">
        <v>30</v>
      </c>
      <c r="AM241" s="97"/>
      <c r="AN241" s="75">
        <f>SUM(AP241:BC241)</f>
        <v>3</v>
      </c>
      <c r="AO241" s="77"/>
      <c r="AP241" s="75">
        <v>2</v>
      </c>
      <c r="AQ241" s="76"/>
      <c r="AR241" s="75" t="s">
        <v>30</v>
      </c>
      <c r="AS241" s="76"/>
      <c r="AT241" s="84">
        <v>1</v>
      </c>
      <c r="AU241" s="83"/>
      <c r="AV241" s="75" t="s">
        <v>30</v>
      </c>
      <c r="AW241" s="83"/>
      <c r="AX241" s="75" t="s">
        <v>30</v>
      </c>
      <c r="AY241" s="83"/>
      <c r="AZ241" s="84" t="s">
        <v>30</v>
      </c>
      <c r="BA241" s="83"/>
      <c r="BB241" s="75" t="s">
        <v>30</v>
      </c>
      <c r="BC241" s="84"/>
      <c r="BD241" s="16"/>
      <c r="BE241" s="20">
        <f>H241/H220*100</f>
        <v>2.058504875406284</v>
      </c>
    </row>
    <row r="242" spans="2:57" s="14" customFormat="1" ht="14.25" customHeight="1">
      <c r="B242" s="78" t="s">
        <v>3</v>
      </c>
      <c r="C242" s="78"/>
      <c r="D242" s="78"/>
      <c r="E242" s="15"/>
      <c r="F242" s="79">
        <v>1.3</v>
      </c>
      <c r="G242" s="80"/>
      <c r="H242" s="75">
        <f>SUM(J242:W242)+4</f>
        <v>12</v>
      </c>
      <c r="I242" s="76"/>
      <c r="J242" s="75">
        <v>2</v>
      </c>
      <c r="K242" s="76"/>
      <c r="L242" s="75">
        <v>1</v>
      </c>
      <c r="M242" s="77"/>
      <c r="N242" s="75">
        <v>1</v>
      </c>
      <c r="O242" s="83"/>
      <c r="P242" s="84" t="s">
        <v>30</v>
      </c>
      <c r="Q242" s="76"/>
      <c r="R242" s="75" t="s">
        <v>30</v>
      </c>
      <c r="S242" s="76"/>
      <c r="T242" s="75">
        <v>4</v>
      </c>
      <c r="U242" s="76"/>
      <c r="V242" s="75" t="s">
        <v>30</v>
      </c>
      <c r="W242" s="76"/>
      <c r="X242" s="75">
        <f>SUM(Z242:AM242)+2</f>
        <v>7</v>
      </c>
      <c r="Y242" s="76"/>
      <c r="Z242" s="75">
        <v>2</v>
      </c>
      <c r="AA242" s="76"/>
      <c r="AB242" s="75" t="s">
        <v>30</v>
      </c>
      <c r="AC242" s="77"/>
      <c r="AD242" s="75" t="s">
        <v>30</v>
      </c>
      <c r="AE242" s="83"/>
      <c r="AF242" s="75" t="s">
        <v>30</v>
      </c>
      <c r="AG242" s="83"/>
      <c r="AH242" s="75" t="s">
        <v>30</v>
      </c>
      <c r="AI242" s="76"/>
      <c r="AJ242" s="75">
        <v>3</v>
      </c>
      <c r="AK242" s="76"/>
      <c r="AL242" s="96" t="s">
        <v>30</v>
      </c>
      <c r="AM242" s="97"/>
      <c r="AN242" s="75">
        <f>SUM(AP242:BC242)+2</f>
        <v>5</v>
      </c>
      <c r="AO242" s="77"/>
      <c r="AP242" s="75" t="s">
        <v>30</v>
      </c>
      <c r="AQ242" s="76"/>
      <c r="AR242" s="75">
        <v>1</v>
      </c>
      <c r="AS242" s="76"/>
      <c r="AT242" s="84">
        <v>1</v>
      </c>
      <c r="AU242" s="83"/>
      <c r="AV242" s="75" t="s">
        <v>30</v>
      </c>
      <c r="AW242" s="83"/>
      <c r="AX242" s="75" t="s">
        <v>30</v>
      </c>
      <c r="AY242" s="83"/>
      <c r="AZ242" s="75">
        <v>1</v>
      </c>
      <c r="BA242" s="83"/>
      <c r="BB242" s="75" t="s">
        <v>30</v>
      </c>
      <c r="BC242" s="84"/>
      <c r="BE242" s="18">
        <f>H242/H220*100</f>
        <v>1.3001083423618636</v>
      </c>
    </row>
    <row r="243" spans="2:57" s="14" customFormat="1" ht="14.25" customHeight="1">
      <c r="B243" s="15"/>
      <c r="C243" s="15"/>
      <c r="D243" s="15"/>
      <c r="E243" s="15"/>
      <c r="F243" s="29"/>
      <c r="G243" s="68"/>
      <c r="H243" s="4"/>
      <c r="I243" s="30"/>
      <c r="J243" s="4"/>
      <c r="K243" s="30"/>
      <c r="L243" s="4"/>
      <c r="M243" s="32"/>
      <c r="N243" s="73"/>
      <c r="O243" s="30"/>
      <c r="P243" s="10"/>
      <c r="Q243" s="30"/>
      <c r="R243" s="4"/>
      <c r="S243" s="30"/>
      <c r="T243" s="4"/>
      <c r="U243" s="30"/>
      <c r="V243" s="4"/>
      <c r="W243" s="30"/>
      <c r="X243" s="4"/>
      <c r="Y243" s="30"/>
      <c r="Z243" s="4"/>
      <c r="AA243" s="30"/>
      <c r="AB243" s="4"/>
      <c r="AC243" s="32"/>
      <c r="AD243" s="73"/>
      <c r="AE243" s="30"/>
      <c r="AF243" s="4"/>
      <c r="AG243" s="5"/>
      <c r="AH243" s="4"/>
      <c r="AI243" s="30"/>
      <c r="AJ243" s="4"/>
      <c r="AK243" s="30"/>
      <c r="AL243" s="6"/>
      <c r="AM243" s="71"/>
      <c r="AN243" s="4"/>
      <c r="AO243" s="32"/>
      <c r="AP243" s="4"/>
      <c r="AQ243" s="30"/>
      <c r="AR243" s="4"/>
      <c r="AS243" s="30"/>
      <c r="AT243" s="36"/>
      <c r="AU243" s="35"/>
      <c r="AV243" s="4"/>
      <c r="AW243" s="5"/>
      <c r="AX243" s="4"/>
      <c r="AY243" s="5"/>
      <c r="AZ243" s="4"/>
      <c r="BA243" s="5"/>
      <c r="BB243" s="4"/>
      <c r="BC243" s="10"/>
      <c r="BE243" s="18"/>
    </row>
    <row r="244" spans="1:57" s="14" customFormat="1" ht="14.25" customHeight="1">
      <c r="A244" s="14" t="s">
        <v>4</v>
      </c>
      <c r="D244" s="16"/>
      <c r="E244" s="16"/>
      <c r="F244" s="29"/>
      <c r="G244" s="68"/>
      <c r="H244" s="34"/>
      <c r="I244" s="35"/>
      <c r="J244" s="36"/>
      <c r="K244" s="36"/>
      <c r="L244" s="34"/>
      <c r="M244" s="35"/>
      <c r="N244" s="36"/>
      <c r="O244" s="35"/>
      <c r="P244" s="36"/>
      <c r="Q244" s="36"/>
      <c r="R244" s="34"/>
      <c r="S244" s="35"/>
      <c r="T244" s="34"/>
      <c r="U244" s="35"/>
      <c r="V244" s="34"/>
      <c r="W244" s="35"/>
      <c r="X244" s="34"/>
      <c r="Y244" s="35"/>
      <c r="Z244" s="34"/>
      <c r="AA244" s="35"/>
      <c r="AB244" s="34"/>
      <c r="AC244" s="35"/>
      <c r="AD244" s="36"/>
      <c r="AE244" s="35"/>
      <c r="AF244" s="37"/>
      <c r="AG244" s="37"/>
      <c r="AH244" s="34"/>
      <c r="AI244" s="35"/>
      <c r="AJ244" s="37"/>
      <c r="AK244" s="37"/>
      <c r="AL244" s="34"/>
      <c r="AM244" s="35"/>
      <c r="AN244" s="34"/>
      <c r="AO244" s="36"/>
      <c r="AP244" s="34"/>
      <c r="AQ244" s="35"/>
      <c r="AR244" s="34"/>
      <c r="AS244" s="35"/>
      <c r="AT244" s="36"/>
      <c r="AU244" s="35"/>
      <c r="AV244" s="34"/>
      <c r="AW244" s="35"/>
      <c r="AX244" s="34"/>
      <c r="AY244" s="35"/>
      <c r="AZ244" s="34"/>
      <c r="BA244" s="35"/>
      <c r="BB244" s="34"/>
      <c r="BC244" s="36"/>
      <c r="BD244" s="18">
        <f>1.9+41.2+53.2</f>
        <v>96.30000000000001</v>
      </c>
      <c r="BE244" s="18">
        <f>H245+H247+H249</f>
        <v>911</v>
      </c>
    </row>
    <row r="245" spans="2:59" s="14" customFormat="1" ht="14.25" customHeight="1">
      <c r="B245" s="78" t="s">
        <v>6</v>
      </c>
      <c r="C245" s="78"/>
      <c r="D245" s="78"/>
      <c r="E245" s="15"/>
      <c r="F245" s="79">
        <v>7.3</v>
      </c>
      <c r="G245" s="80"/>
      <c r="H245" s="75">
        <f>SUM(J245:W245)</f>
        <v>67</v>
      </c>
      <c r="I245" s="76"/>
      <c r="J245" s="75">
        <f>SUM(J222:K224)</f>
        <v>15</v>
      </c>
      <c r="K245" s="76"/>
      <c r="L245" s="81">
        <f>SUM(L222:M224)</f>
        <v>1</v>
      </c>
      <c r="M245" s="82"/>
      <c r="N245" s="75">
        <f>SUM(N222:O224)</f>
        <v>14</v>
      </c>
      <c r="O245" s="76"/>
      <c r="P245" s="75">
        <f>SUM(P222:Q224)</f>
        <v>5</v>
      </c>
      <c r="Q245" s="76"/>
      <c r="R245" s="75">
        <f>SUM(R222:S224)</f>
        <v>4</v>
      </c>
      <c r="S245" s="76"/>
      <c r="T245" s="75">
        <f>SUM(T222:U224)</f>
        <v>20</v>
      </c>
      <c r="U245" s="76"/>
      <c r="V245" s="75">
        <f>SUM(V222:W224)</f>
        <v>8</v>
      </c>
      <c r="W245" s="76"/>
      <c r="X245" s="75">
        <f>SUM(X222:Y224)</f>
        <v>47</v>
      </c>
      <c r="Y245" s="76"/>
      <c r="Z245" s="75">
        <f>SUM(Z222:AA224)</f>
        <v>12</v>
      </c>
      <c r="AA245" s="76"/>
      <c r="AB245" s="81">
        <f>SUM(AB222:AC224)</f>
        <v>1</v>
      </c>
      <c r="AC245" s="82"/>
      <c r="AD245" s="75">
        <f>SUM(AD222:AE224)</f>
        <v>6</v>
      </c>
      <c r="AE245" s="76"/>
      <c r="AF245" s="75">
        <f>SUM(AF222:AG224)</f>
        <v>4</v>
      </c>
      <c r="AG245" s="76"/>
      <c r="AH245" s="75">
        <f>SUM(AH222:AI224)</f>
        <v>4</v>
      </c>
      <c r="AI245" s="76"/>
      <c r="AJ245" s="75">
        <f>SUM(AJ222:AK224)</f>
        <v>19</v>
      </c>
      <c r="AK245" s="76"/>
      <c r="AL245" s="75">
        <f>SUM(AL222:AM224)</f>
        <v>1</v>
      </c>
      <c r="AM245" s="76"/>
      <c r="AN245" s="75">
        <f>SUM(AN222:AO224)</f>
        <v>20</v>
      </c>
      <c r="AO245" s="76"/>
      <c r="AP245" s="75">
        <f>SUM(AP222:AQ224)</f>
        <v>3</v>
      </c>
      <c r="AQ245" s="76"/>
      <c r="AR245" s="81">
        <f>SUM(AR222:AS224)</f>
        <v>0</v>
      </c>
      <c r="AS245" s="82"/>
      <c r="AT245" s="75">
        <f>SUM(AT222:AU224)</f>
        <v>8</v>
      </c>
      <c r="AU245" s="76"/>
      <c r="AV245" s="75">
        <f>SUM(AV222:AW224)</f>
        <v>1</v>
      </c>
      <c r="AW245" s="76"/>
      <c r="AX245" s="81">
        <f>SUM(AX222:AY224)</f>
        <v>0</v>
      </c>
      <c r="AY245" s="82"/>
      <c r="AZ245" s="75">
        <f>SUM(AZ222:BA224)</f>
        <v>1</v>
      </c>
      <c r="BA245" s="76"/>
      <c r="BB245" s="75">
        <f>SUM(BB222:BC224)</f>
        <v>7</v>
      </c>
      <c r="BC245" s="77"/>
      <c r="BD245" s="16"/>
      <c r="BE245" s="18">
        <f>SUM(F222:G224)</f>
        <v>7.300000000000001</v>
      </c>
      <c r="BF245" s="16"/>
      <c r="BG245" s="28">
        <f>SUM(BE222:BE224)</f>
        <v>7.258938244853738</v>
      </c>
    </row>
    <row r="246" spans="2:58" s="22" customFormat="1" ht="6" customHeight="1">
      <c r="B246" s="15"/>
      <c r="D246" s="23"/>
      <c r="E246" s="23"/>
      <c r="F246" s="29"/>
      <c r="G246" s="68"/>
      <c r="H246" s="4"/>
      <c r="I246" s="30"/>
      <c r="J246" s="4"/>
      <c r="K246" s="30"/>
      <c r="L246" s="4"/>
      <c r="M246" s="30"/>
      <c r="N246" s="32"/>
      <c r="O246" s="30"/>
      <c r="P246" s="10"/>
      <c r="Q246" s="30"/>
      <c r="R246" s="4"/>
      <c r="S246" s="30"/>
      <c r="T246" s="4"/>
      <c r="U246" s="30"/>
      <c r="V246" s="4"/>
      <c r="W246" s="30"/>
      <c r="X246" s="4"/>
      <c r="Y246" s="30"/>
      <c r="Z246" s="4"/>
      <c r="AA246" s="30"/>
      <c r="AB246" s="4"/>
      <c r="AC246" s="30"/>
      <c r="AD246" s="32"/>
      <c r="AE246" s="30"/>
      <c r="AF246" s="4"/>
      <c r="AG246" s="30"/>
      <c r="AH246" s="4"/>
      <c r="AI246" s="30"/>
      <c r="AJ246" s="4"/>
      <c r="AK246" s="30"/>
      <c r="AL246" s="4"/>
      <c r="AM246" s="30"/>
      <c r="AN246" s="4"/>
      <c r="AO246" s="32"/>
      <c r="AP246" s="4"/>
      <c r="AQ246" s="30"/>
      <c r="AR246" s="4"/>
      <c r="AS246" s="30"/>
      <c r="AT246" s="32"/>
      <c r="AU246" s="30"/>
      <c r="AV246" s="4"/>
      <c r="AW246" s="5"/>
      <c r="AX246" s="4"/>
      <c r="AY246" s="5"/>
      <c r="AZ246" s="4"/>
      <c r="BA246" s="5"/>
      <c r="BB246" s="4"/>
      <c r="BC246" s="10"/>
      <c r="BD246" s="23"/>
      <c r="BE246" s="31"/>
      <c r="BF246" s="23"/>
    </row>
    <row r="247" spans="2:59" s="14" customFormat="1" ht="14.25" customHeight="1">
      <c r="B247" s="78" t="s">
        <v>5</v>
      </c>
      <c r="C247" s="78"/>
      <c r="D247" s="78"/>
      <c r="E247" s="15"/>
      <c r="F247" s="79">
        <v>33.2</v>
      </c>
      <c r="G247" s="80"/>
      <c r="H247" s="75">
        <f>SUM(J247:W247)+1+2</f>
        <v>306</v>
      </c>
      <c r="I247" s="76"/>
      <c r="J247" s="75">
        <f>SUM(J225:K227)</f>
        <v>184</v>
      </c>
      <c r="K247" s="76"/>
      <c r="L247" s="75">
        <f>SUM(L225:M227)</f>
        <v>18</v>
      </c>
      <c r="M247" s="76"/>
      <c r="N247" s="75">
        <f>SUM(N225:O227)</f>
        <v>38</v>
      </c>
      <c r="O247" s="76"/>
      <c r="P247" s="75">
        <f>SUM(P225:Q227)</f>
        <v>20</v>
      </c>
      <c r="Q247" s="76"/>
      <c r="R247" s="75">
        <f>SUM(R225:S227)</f>
        <v>10</v>
      </c>
      <c r="S247" s="76"/>
      <c r="T247" s="75">
        <f>SUM(T225:U227)</f>
        <v>20</v>
      </c>
      <c r="U247" s="76"/>
      <c r="V247" s="75">
        <f>SUM(V225:W227)</f>
        <v>13</v>
      </c>
      <c r="W247" s="76"/>
      <c r="X247" s="75">
        <f>SUM(X225:Y227)</f>
        <v>199</v>
      </c>
      <c r="Y247" s="76"/>
      <c r="Z247" s="75">
        <f>SUM(Z225:AA227)</f>
        <v>135</v>
      </c>
      <c r="AA247" s="76"/>
      <c r="AB247" s="75">
        <f>SUM(AB225:AC227)</f>
        <v>9</v>
      </c>
      <c r="AC247" s="76"/>
      <c r="AD247" s="75">
        <f>SUM(AD225:AE227)</f>
        <v>8</v>
      </c>
      <c r="AE247" s="76"/>
      <c r="AF247" s="75">
        <f>SUM(AF225:AG227)</f>
        <v>14</v>
      </c>
      <c r="AG247" s="76"/>
      <c r="AH247" s="75">
        <f>SUM(AH225:AI227)</f>
        <v>10</v>
      </c>
      <c r="AI247" s="76"/>
      <c r="AJ247" s="75">
        <f>SUM(AJ225:AK227)</f>
        <v>18</v>
      </c>
      <c r="AK247" s="76"/>
      <c r="AL247" s="75">
        <f>SUM(AL225:AM227)</f>
        <v>4</v>
      </c>
      <c r="AM247" s="76"/>
      <c r="AN247" s="75">
        <f>SUM(AN225:AO227)</f>
        <v>107</v>
      </c>
      <c r="AO247" s="76"/>
      <c r="AP247" s="75">
        <f>SUM(AP225:AQ227)</f>
        <v>49</v>
      </c>
      <c r="AQ247" s="76"/>
      <c r="AR247" s="75">
        <f>SUM(AR225:AS227)</f>
        <v>9</v>
      </c>
      <c r="AS247" s="76"/>
      <c r="AT247" s="75">
        <f>SUM(AT225:AU227)</f>
        <v>30</v>
      </c>
      <c r="AU247" s="76"/>
      <c r="AV247" s="75">
        <f>SUM(AV225:AW227)</f>
        <v>6</v>
      </c>
      <c r="AW247" s="76"/>
      <c r="AX247" s="81">
        <f>SUM(AX225:AY227)</f>
        <v>0</v>
      </c>
      <c r="AY247" s="82"/>
      <c r="AZ247" s="75">
        <f>SUM(AZ225:BA227)</f>
        <v>2</v>
      </c>
      <c r="BA247" s="76"/>
      <c r="BB247" s="75">
        <f>SUM(BB225:BC227)</f>
        <v>9</v>
      </c>
      <c r="BC247" s="77"/>
      <c r="BD247" s="16"/>
      <c r="BE247" s="18">
        <f>SUM(F225:G227)</f>
        <v>33.2</v>
      </c>
      <c r="BF247" s="16"/>
      <c r="BG247" s="28">
        <f>SUM(BE225:BE227)</f>
        <v>33.15276273022752</v>
      </c>
    </row>
    <row r="248" spans="2:58" s="22" customFormat="1" ht="5.25" customHeight="1">
      <c r="B248" s="15"/>
      <c r="D248" s="23"/>
      <c r="E248" s="23"/>
      <c r="F248" s="29"/>
      <c r="G248" s="68"/>
      <c r="H248" s="4"/>
      <c r="I248" s="30"/>
      <c r="J248" s="4"/>
      <c r="K248" s="30"/>
      <c r="L248" s="4"/>
      <c r="M248" s="30"/>
      <c r="N248" s="32"/>
      <c r="O248" s="30"/>
      <c r="P248" s="10"/>
      <c r="Q248" s="30"/>
      <c r="R248" s="4"/>
      <c r="S248" s="30"/>
      <c r="T248" s="4"/>
      <c r="U248" s="30"/>
      <c r="V248" s="4"/>
      <c r="W248" s="30"/>
      <c r="X248" s="4"/>
      <c r="Y248" s="30"/>
      <c r="Z248" s="4"/>
      <c r="AA248" s="30"/>
      <c r="AB248" s="4"/>
      <c r="AC248" s="30"/>
      <c r="AD248" s="32"/>
      <c r="AE248" s="30"/>
      <c r="AF248" s="4"/>
      <c r="AG248" s="30"/>
      <c r="AH248" s="4"/>
      <c r="AI248" s="30"/>
      <c r="AJ248" s="4"/>
      <c r="AK248" s="30"/>
      <c r="AL248" s="4"/>
      <c r="AM248" s="30"/>
      <c r="AN248" s="4"/>
      <c r="AO248" s="32"/>
      <c r="AP248" s="4"/>
      <c r="AQ248" s="30"/>
      <c r="AR248" s="4"/>
      <c r="AS248" s="30"/>
      <c r="AT248" s="32"/>
      <c r="AU248" s="30"/>
      <c r="AV248" s="4"/>
      <c r="AW248" s="5"/>
      <c r="AX248" s="4"/>
      <c r="AY248" s="5"/>
      <c r="AZ248" s="4"/>
      <c r="BA248" s="5"/>
      <c r="BB248" s="4"/>
      <c r="BC248" s="10"/>
      <c r="BD248" s="23"/>
      <c r="BE248" s="31"/>
      <c r="BF248" s="23"/>
    </row>
    <row r="249" spans="2:59" s="14" customFormat="1" ht="14.25" customHeight="1">
      <c r="B249" s="78" t="s">
        <v>7</v>
      </c>
      <c r="C249" s="78"/>
      <c r="D249" s="78"/>
      <c r="E249" s="15"/>
      <c r="F249" s="79">
        <v>58.3</v>
      </c>
      <c r="G249" s="80"/>
      <c r="H249" s="75">
        <f>SUM(J249:W249)+1</f>
        <v>538</v>
      </c>
      <c r="I249" s="76"/>
      <c r="J249" s="75">
        <f>SUM(J228:K241)</f>
        <v>245</v>
      </c>
      <c r="K249" s="76"/>
      <c r="L249" s="75">
        <f>SUM(L228:M241)</f>
        <v>7</v>
      </c>
      <c r="M249" s="76"/>
      <c r="N249" s="75">
        <f>SUM(N228:O241)</f>
        <v>193</v>
      </c>
      <c r="O249" s="76"/>
      <c r="P249" s="75">
        <f>SUM(P228:Q241)</f>
        <v>29</v>
      </c>
      <c r="Q249" s="76"/>
      <c r="R249" s="75">
        <f>SUM(R228:S241)</f>
        <v>11</v>
      </c>
      <c r="S249" s="76"/>
      <c r="T249" s="75">
        <f>SUM(T228:U241)</f>
        <v>40</v>
      </c>
      <c r="U249" s="76"/>
      <c r="V249" s="75">
        <f>SUM(V228:W241)</f>
        <v>12</v>
      </c>
      <c r="W249" s="76"/>
      <c r="X249" s="75">
        <f>SUM(X228:Y241)</f>
        <v>264</v>
      </c>
      <c r="Y249" s="76"/>
      <c r="Z249" s="75">
        <f>SUM(Z228:AA241)</f>
        <v>145</v>
      </c>
      <c r="AA249" s="76"/>
      <c r="AB249" s="75">
        <f>SUM(AB228:AC241)</f>
        <v>2</v>
      </c>
      <c r="AC249" s="76"/>
      <c r="AD249" s="75">
        <f>SUM(AD228:AE241)</f>
        <v>59</v>
      </c>
      <c r="AE249" s="76"/>
      <c r="AF249" s="75">
        <f>SUM(AF228:AG241)</f>
        <v>22</v>
      </c>
      <c r="AG249" s="76"/>
      <c r="AH249" s="75">
        <f>SUM(AH228:AI241)</f>
        <v>7</v>
      </c>
      <c r="AI249" s="76"/>
      <c r="AJ249" s="75">
        <f>SUM(AJ228:AK241)</f>
        <v>28</v>
      </c>
      <c r="AK249" s="76"/>
      <c r="AL249" s="75">
        <f>SUM(AL228:AM241)</f>
        <v>1</v>
      </c>
      <c r="AM249" s="76"/>
      <c r="AN249" s="75">
        <f>SUM(AN228:AO241)</f>
        <v>274</v>
      </c>
      <c r="AO249" s="76"/>
      <c r="AP249" s="75">
        <f>SUM(AP228:AQ241)</f>
        <v>100</v>
      </c>
      <c r="AQ249" s="76"/>
      <c r="AR249" s="75">
        <f>SUM(AR228:AS241)</f>
        <v>5</v>
      </c>
      <c r="AS249" s="76"/>
      <c r="AT249" s="75">
        <f>SUM(AT228:AU241)</f>
        <v>134</v>
      </c>
      <c r="AU249" s="76"/>
      <c r="AV249" s="75">
        <f>SUM(AV228:AW241)</f>
        <v>7</v>
      </c>
      <c r="AW249" s="76"/>
      <c r="AX249" s="75">
        <f>SUM(AX228:AY241)</f>
        <v>4</v>
      </c>
      <c r="AY249" s="76"/>
      <c r="AZ249" s="75">
        <f>SUM(AZ228:BA241)</f>
        <v>12</v>
      </c>
      <c r="BA249" s="76"/>
      <c r="BB249" s="75">
        <f>SUM(BB228:BC241)</f>
        <v>11</v>
      </c>
      <c r="BC249" s="77"/>
      <c r="BD249" s="16"/>
      <c r="BE249" s="18">
        <f>SUM(F228:G241)</f>
        <v>58.4</v>
      </c>
      <c r="BF249" s="16"/>
      <c r="BG249" s="28">
        <f>SUM(BE228:BE241)</f>
        <v>58.28819068255689</v>
      </c>
    </row>
    <row r="250" spans="2:57" s="14" customFormat="1" ht="14.25" customHeight="1">
      <c r="B250" s="15"/>
      <c r="C250" s="15"/>
      <c r="D250" s="15"/>
      <c r="E250" s="15"/>
      <c r="F250" s="29"/>
      <c r="G250" s="70"/>
      <c r="H250" s="4"/>
      <c r="I250" s="30"/>
      <c r="J250" s="10"/>
      <c r="K250" s="32"/>
      <c r="L250" s="4"/>
      <c r="M250" s="32"/>
      <c r="N250" s="73"/>
      <c r="O250" s="30"/>
      <c r="P250" s="10"/>
      <c r="Q250" s="32"/>
      <c r="R250" s="4"/>
      <c r="S250" s="30"/>
      <c r="T250" s="4"/>
      <c r="U250" s="30"/>
      <c r="V250" s="4"/>
      <c r="W250" s="30"/>
      <c r="X250" s="4"/>
      <c r="Y250" s="30"/>
      <c r="Z250" s="4"/>
      <c r="AA250" s="30"/>
      <c r="AB250" s="4"/>
      <c r="AC250" s="32"/>
      <c r="AD250" s="73"/>
      <c r="AE250" s="30"/>
      <c r="AF250" s="10"/>
      <c r="AG250" s="10"/>
      <c r="AH250" s="4"/>
      <c r="AI250" s="30"/>
      <c r="AJ250" s="10"/>
      <c r="AK250" s="32"/>
      <c r="AL250" s="4"/>
      <c r="AM250" s="30"/>
      <c r="AN250" s="4"/>
      <c r="AO250" s="32"/>
      <c r="AP250" s="4"/>
      <c r="AQ250" s="30"/>
      <c r="AR250" s="4"/>
      <c r="AS250" s="30"/>
      <c r="AT250" s="32"/>
      <c r="AU250" s="30"/>
      <c r="AV250" s="4"/>
      <c r="AW250" s="30"/>
      <c r="AX250" s="4"/>
      <c r="AY250" s="30"/>
      <c r="AZ250" s="4"/>
      <c r="BA250" s="30"/>
      <c r="BB250" s="4"/>
      <c r="BC250" s="32"/>
      <c r="BD250" s="16"/>
      <c r="BE250" s="18"/>
    </row>
    <row r="251" spans="2:57" s="14" customFormat="1" ht="14.25" customHeight="1">
      <c r="B251" s="15"/>
      <c r="C251" s="15"/>
      <c r="D251" s="15"/>
      <c r="E251" s="15"/>
      <c r="F251" s="59"/>
      <c r="G251" s="74"/>
      <c r="H251" s="4"/>
      <c r="I251" s="30"/>
      <c r="J251" s="10"/>
      <c r="K251" s="32"/>
      <c r="L251" s="4"/>
      <c r="M251" s="32"/>
      <c r="N251" s="73"/>
      <c r="O251" s="30"/>
      <c r="P251" s="10"/>
      <c r="Q251" s="32"/>
      <c r="R251" s="4"/>
      <c r="S251" s="30"/>
      <c r="T251" s="4"/>
      <c r="U251" s="30"/>
      <c r="V251" s="4"/>
      <c r="W251" s="30"/>
      <c r="X251" s="4"/>
      <c r="Y251" s="30"/>
      <c r="Z251" s="4"/>
      <c r="AA251" s="30"/>
      <c r="AB251" s="4"/>
      <c r="AC251" s="32"/>
      <c r="AD251" s="73"/>
      <c r="AE251" s="30"/>
      <c r="AF251" s="10"/>
      <c r="AG251" s="32"/>
      <c r="AH251" s="4"/>
      <c r="AI251" s="30"/>
      <c r="AJ251" s="10"/>
      <c r="AK251" s="32"/>
      <c r="AL251" s="4"/>
      <c r="AM251" s="30"/>
      <c r="AN251" s="4"/>
      <c r="AO251" s="32"/>
      <c r="AP251" s="4"/>
      <c r="AQ251" s="30"/>
      <c r="AR251" s="4"/>
      <c r="AS251" s="30"/>
      <c r="AT251" s="32"/>
      <c r="AU251" s="30"/>
      <c r="AV251" s="4"/>
      <c r="AW251" s="30"/>
      <c r="AX251" s="4"/>
      <c r="AY251" s="30"/>
      <c r="AZ251" s="4"/>
      <c r="BA251" s="30"/>
      <c r="BB251" s="4"/>
      <c r="BC251" s="32"/>
      <c r="BD251" s="16"/>
      <c r="BE251" s="18"/>
    </row>
    <row r="252" spans="1:59" s="14" customFormat="1" ht="14.25" customHeight="1">
      <c r="A252" s="95" t="s">
        <v>29</v>
      </c>
      <c r="B252" s="95"/>
      <c r="C252" s="95"/>
      <c r="D252" s="95"/>
      <c r="E252" s="72"/>
      <c r="F252" s="79">
        <v>100</v>
      </c>
      <c r="G252" s="80"/>
      <c r="H252" s="75">
        <f>SUM(H254:I274)</f>
        <v>3812</v>
      </c>
      <c r="I252" s="83"/>
      <c r="J252" s="75">
        <f>SUM(J254:K274)</f>
        <v>1918</v>
      </c>
      <c r="K252" s="83"/>
      <c r="L252" s="75">
        <f>SUM(L254:M274)</f>
        <v>133</v>
      </c>
      <c r="M252" s="83"/>
      <c r="N252" s="75">
        <f>SUM(N254:O274)</f>
        <v>979</v>
      </c>
      <c r="O252" s="83"/>
      <c r="P252" s="75">
        <f>SUM(P254:Q274)</f>
        <v>199</v>
      </c>
      <c r="Q252" s="83"/>
      <c r="R252" s="75">
        <f>SUM(R254:S274)</f>
        <v>72</v>
      </c>
      <c r="S252" s="83"/>
      <c r="T252" s="75">
        <f>SUM(T254:U274)</f>
        <v>338</v>
      </c>
      <c r="U252" s="83"/>
      <c r="V252" s="75">
        <f>SUM(V254:W274)</f>
        <v>126</v>
      </c>
      <c r="W252" s="83"/>
      <c r="X252" s="75">
        <f>SUM(X254:Y274)</f>
        <v>2149</v>
      </c>
      <c r="Y252" s="83"/>
      <c r="Z252" s="75">
        <f>SUM(Z254:AA274)</f>
        <v>1286</v>
      </c>
      <c r="AA252" s="83"/>
      <c r="AB252" s="75">
        <f>SUM(AB254:AC274)</f>
        <v>51</v>
      </c>
      <c r="AC252" s="83"/>
      <c r="AD252" s="75">
        <f>SUM(AD254:AE274)</f>
        <v>283</v>
      </c>
      <c r="AE252" s="83"/>
      <c r="AF252" s="75">
        <f>SUM(AF254:AG274)</f>
        <v>151</v>
      </c>
      <c r="AG252" s="83"/>
      <c r="AH252" s="75">
        <f>SUM(AH254:AI274)</f>
        <v>59</v>
      </c>
      <c r="AI252" s="83"/>
      <c r="AJ252" s="75">
        <f>SUM(AJ254:AK274)</f>
        <v>259</v>
      </c>
      <c r="AK252" s="83"/>
      <c r="AL252" s="75">
        <f>SUM(AL254:AM274)</f>
        <v>31</v>
      </c>
      <c r="AM252" s="83"/>
      <c r="AN252" s="75">
        <f>SUM(AN254:AO274)</f>
        <v>1663</v>
      </c>
      <c r="AO252" s="83"/>
      <c r="AP252" s="75">
        <f>SUM(AP254:AQ274)</f>
        <v>632</v>
      </c>
      <c r="AQ252" s="83"/>
      <c r="AR252" s="75">
        <f>SUM(AR254:AS274)</f>
        <v>82</v>
      </c>
      <c r="AS252" s="83"/>
      <c r="AT252" s="75">
        <f>SUM(AT254:AU274)</f>
        <v>696</v>
      </c>
      <c r="AU252" s="83"/>
      <c r="AV252" s="75">
        <f>SUM(AV254:AW274)</f>
        <v>48</v>
      </c>
      <c r="AW252" s="83"/>
      <c r="AX252" s="75">
        <f>SUM(AX254:AY274)</f>
        <v>13</v>
      </c>
      <c r="AY252" s="83"/>
      <c r="AZ252" s="75">
        <f>SUM(AZ254:BA274)</f>
        <v>79</v>
      </c>
      <c r="BA252" s="83"/>
      <c r="BB252" s="75">
        <f>SUM(BB254:BC274)</f>
        <v>95</v>
      </c>
      <c r="BC252" s="84"/>
      <c r="BD252" s="11"/>
      <c r="BE252" s="12">
        <f>H252/H252*100</f>
        <v>100</v>
      </c>
      <c r="BF252" s="13"/>
      <c r="BG252" s="13"/>
    </row>
    <row r="253" spans="1:59" s="14" customFormat="1" ht="14.25" customHeight="1">
      <c r="A253" s="13"/>
      <c r="B253" s="13"/>
      <c r="C253" s="13"/>
      <c r="D253" s="11"/>
      <c r="E253" s="11"/>
      <c r="F253" s="59"/>
      <c r="G253" s="74"/>
      <c r="H253" s="4"/>
      <c r="I253" s="30"/>
      <c r="J253" s="10"/>
      <c r="K253" s="32"/>
      <c r="L253" s="4"/>
      <c r="M253" s="32"/>
      <c r="N253" s="73"/>
      <c r="O253" s="30"/>
      <c r="P253" s="10"/>
      <c r="Q253" s="32"/>
      <c r="R253" s="4"/>
      <c r="S253" s="30"/>
      <c r="T253" s="4"/>
      <c r="U253" s="30"/>
      <c r="V253" s="4"/>
      <c r="W253" s="30"/>
      <c r="X253" s="4"/>
      <c r="Y253" s="30"/>
      <c r="Z253" s="4"/>
      <c r="AA253" s="30"/>
      <c r="AB253" s="4"/>
      <c r="AC253" s="32"/>
      <c r="AD253" s="73"/>
      <c r="AE253" s="30"/>
      <c r="AF253" s="10"/>
      <c r="AG253" s="32"/>
      <c r="AH253" s="4"/>
      <c r="AI253" s="30"/>
      <c r="AJ253" s="10"/>
      <c r="AK253" s="32"/>
      <c r="AL253" s="4"/>
      <c r="AM253" s="30"/>
      <c r="AN253" s="4"/>
      <c r="AO253" s="32"/>
      <c r="AP253" s="4"/>
      <c r="AQ253" s="30"/>
      <c r="AR253" s="4"/>
      <c r="AS253" s="30"/>
      <c r="AT253" s="10"/>
      <c r="AU253" s="5"/>
      <c r="AV253" s="4"/>
      <c r="AW253" s="30"/>
      <c r="AX253" s="4"/>
      <c r="AY253" s="30"/>
      <c r="AZ253" s="4"/>
      <c r="BA253" s="30"/>
      <c r="BB253" s="4"/>
      <c r="BC253" s="32"/>
      <c r="BD253" s="13"/>
      <c r="BE253" s="12"/>
      <c r="BF253" s="13"/>
      <c r="BG253" s="13"/>
    </row>
    <row r="254" spans="2:58" s="14" customFormat="1" ht="14.25" customHeight="1">
      <c r="B254" s="78" t="s">
        <v>50</v>
      </c>
      <c r="C254" s="78"/>
      <c r="D254" s="78"/>
      <c r="E254" s="15"/>
      <c r="F254" s="79">
        <v>4.5</v>
      </c>
      <c r="G254" s="80"/>
      <c r="H254" s="75">
        <f>SUM(J254:W254)</f>
        <v>171</v>
      </c>
      <c r="I254" s="76"/>
      <c r="J254" s="75">
        <v>28</v>
      </c>
      <c r="K254" s="76"/>
      <c r="L254" s="75">
        <v>1</v>
      </c>
      <c r="M254" s="77"/>
      <c r="N254" s="75">
        <v>19</v>
      </c>
      <c r="O254" s="83"/>
      <c r="P254" s="84">
        <v>4</v>
      </c>
      <c r="Q254" s="76"/>
      <c r="R254" s="75">
        <v>3</v>
      </c>
      <c r="S254" s="76"/>
      <c r="T254" s="75">
        <v>91</v>
      </c>
      <c r="U254" s="76"/>
      <c r="V254" s="75">
        <v>25</v>
      </c>
      <c r="W254" s="76"/>
      <c r="X254" s="75">
        <f>SUM(Z254:AM254)</f>
        <v>110</v>
      </c>
      <c r="Y254" s="76"/>
      <c r="Z254" s="75">
        <v>16</v>
      </c>
      <c r="AA254" s="76"/>
      <c r="AB254" s="75">
        <v>1</v>
      </c>
      <c r="AC254" s="77"/>
      <c r="AD254" s="75">
        <v>7</v>
      </c>
      <c r="AE254" s="83"/>
      <c r="AF254" s="75">
        <v>4</v>
      </c>
      <c r="AG254" s="83"/>
      <c r="AH254" s="75">
        <v>3</v>
      </c>
      <c r="AI254" s="76"/>
      <c r="AJ254" s="75">
        <v>76</v>
      </c>
      <c r="AK254" s="76"/>
      <c r="AL254" s="75">
        <v>3</v>
      </c>
      <c r="AM254" s="76"/>
      <c r="AN254" s="75">
        <f>SUM(AP254:BC254)</f>
        <v>61</v>
      </c>
      <c r="AO254" s="77"/>
      <c r="AP254" s="75">
        <v>12</v>
      </c>
      <c r="AQ254" s="76"/>
      <c r="AR254" s="75" t="s">
        <v>30</v>
      </c>
      <c r="AS254" s="76"/>
      <c r="AT254" s="84">
        <v>12</v>
      </c>
      <c r="AU254" s="83"/>
      <c r="AV254" s="75" t="s">
        <v>30</v>
      </c>
      <c r="AW254" s="83"/>
      <c r="AX254" s="75" t="s">
        <v>30</v>
      </c>
      <c r="AY254" s="83"/>
      <c r="AZ254" s="75">
        <v>15</v>
      </c>
      <c r="BA254" s="83"/>
      <c r="BB254" s="75">
        <v>22</v>
      </c>
      <c r="BC254" s="84"/>
      <c r="BD254" s="16"/>
      <c r="BE254" s="17">
        <f>H254/H252*100</f>
        <v>4.4858342077649525</v>
      </c>
      <c r="BF254" s="18">
        <f>SUM(BE254:BE274)</f>
        <v>100.00000000000001</v>
      </c>
    </row>
    <row r="255" spans="2:57" s="14" customFormat="1" ht="14.25" customHeight="1">
      <c r="B255" s="78" t="s">
        <v>51</v>
      </c>
      <c r="C255" s="78"/>
      <c r="D255" s="78"/>
      <c r="E255" s="15"/>
      <c r="F255" s="79">
        <v>0.3</v>
      </c>
      <c r="G255" s="80"/>
      <c r="H255" s="75">
        <f>SUM(J255:W255)</f>
        <v>13</v>
      </c>
      <c r="I255" s="76"/>
      <c r="J255" s="75">
        <v>7</v>
      </c>
      <c r="K255" s="76"/>
      <c r="L255" s="75" t="s">
        <v>30</v>
      </c>
      <c r="M255" s="77"/>
      <c r="N255" s="75">
        <v>3</v>
      </c>
      <c r="O255" s="83"/>
      <c r="P255" s="84">
        <v>1</v>
      </c>
      <c r="Q255" s="76"/>
      <c r="R255" s="75" t="s">
        <v>30</v>
      </c>
      <c r="S255" s="76"/>
      <c r="T255" s="75">
        <v>2</v>
      </c>
      <c r="U255" s="76"/>
      <c r="V255" s="75" t="s">
        <v>30</v>
      </c>
      <c r="W255" s="76"/>
      <c r="X255" s="75">
        <f>SUM(Z255:AM255)</f>
        <v>11</v>
      </c>
      <c r="Y255" s="76"/>
      <c r="Z255" s="75">
        <v>6</v>
      </c>
      <c r="AA255" s="76"/>
      <c r="AB255" s="75" t="s">
        <v>30</v>
      </c>
      <c r="AC255" s="77"/>
      <c r="AD255" s="75">
        <v>3</v>
      </c>
      <c r="AE255" s="83"/>
      <c r="AF255" s="75" t="s">
        <v>30</v>
      </c>
      <c r="AG255" s="76"/>
      <c r="AH255" s="75" t="s">
        <v>30</v>
      </c>
      <c r="AI255" s="76"/>
      <c r="AJ255" s="75">
        <v>2</v>
      </c>
      <c r="AK255" s="76"/>
      <c r="AL255" s="75" t="s">
        <v>30</v>
      </c>
      <c r="AM255" s="76"/>
      <c r="AN255" s="75">
        <f>SUM(AP255:BC255)</f>
        <v>2</v>
      </c>
      <c r="AO255" s="77"/>
      <c r="AP255" s="75">
        <v>1</v>
      </c>
      <c r="AQ255" s="76"/>
      <c r="AR255" s="75" t="s">
        <v>30</v>
      </c>
      <c r="AS255" s="76"/>
      <c r="AT255" s="84" t="s">
        <v>30</v>
      </c>
      <c r="AU255" s="83"/>
      <c r="AV255" s="75">
        <v>1</v>
      </c>
      <c r="AW255" s="83"/>
      <c r="AX255" s="75" t="s">
        <v>30</v>
      </c>
      <c r="AY255" s="83"/>
      <c r="AZ255" s="75" t="s">
        <v>30</v>
      </c>
      <c r="BA255" s="83"/>
      <c r="BB255" s="75" t="s">
        <v>30</v>
      </c>
      <c r="BC255" s="77"/>
      <c r="BD255" s="16"/>
      <c r="BE255" s="19">
        <f>H255/H252*100</f>
        <v>0.3410283315844701</v>
      </c>
    </row>
    <row r="256" spans="2:57" s="14" customFormat="1" ht="14.25" customHeight="1">
      <c r="B256" s="78" t="s">
        <v>1</v>
      </c>
      <c r="C256" s="78"/>
      <c r="D256" s="78"/>
      <c r="E256" s="15"/>
      <c r="F256" s="79">
        <v>0</v>
      </c>
      <c r="G256" s="80"/>
      <c r="H256" s="75">
        <f>SUM(J256:W256)</f>
        <v>1</v>
      </c>
      <c r="I256" s="76"/>
      <c r="J256" s="75" t="s">
        <v>30</v>
      </c>
      <c r="K256" s="76"/>
      <c r="L256" s="75" t="s">
        <v>30</v>
      </c>
      <c r="M256" s="76"/>
      <c r="N256" s="75" t="s">
        <v>30</v>
      </c>
      <c r="O256" s="76"/>
      <c r="P256" s="75">
        <v>1</v>
      </c>
      <c r="Q256" s="76"/>
      <c r="R256" s="75" t="s">
        <v>30</v>
      </c>
      <c r="S256" s="76"/>
      <c r="T256" s="75" t="s">
        <v>30</v>
      </c>
      <c r="U256" s="76"/>
      <c r="V256" s="75" t="s">
        <v>30</v>
      </c>
      <c r="W256" s="76"/>
      <c r="X256" s="75">
        <f>SUM(Z256:AM256)</f>
        <v>1</v>
      </c>
      <c r="Y256" s="76"/>
      <c r="Z256" s="75" t="s">
        <v>30</v>
      </c>
      <c r="AA256" s="76"/>
      <c r="AB256" s="75" t="s">
        <v>30</v>
      </c>
      <c r="AC256" s="76"/>
      <c r="AD256" s="75" t="s">
        <v>30</v>
      </c>
      <c r="AE256" s="76"/>
      <c r="AF256" s="75">
        <v>1</v>
      </c>
      <c r="AG256" s="76"/>
      <c r="AH256" s="75" t="s">
        <v>30</v>
      </c>
      <c r="AI256" s="76"/>
      <c r="AJ256" s="75" t="s">
        <v>30</v>
      </c>
      <c r="AK256" s="76"/>
      <c r="AL256" s="75" t="s">
        <v>30</v>
      </c>
      <c r="AM256" s="76"/>
      <c r="AN256" s="81">
        <f>SUM(AP256:BC256)</f>
        <v>0</v>
      </c>
      <c r="AO256" s="82"/>
      <c r="AP256" s="75" t="s">
        <v>30</v>
      </c>
      <c r="AQ256" s="76"/>
      <c r="AR256" s="75" t="s">
        <v>30</v>
      </c>
      <c r="AS256" s="76"/>
      <c r="AT256" s="84" t="s">
        <v>30</v>
      </c>
      <c r="AU256" s="76"/>
      <c r="AV256" s="75" t="s">
        <v>30</v>
      </c>
      <c r="AW256" s="76"/>
      <c r="AX256" s="75" t="s">
        <v>30</v>
      </c>
      <c r="AY256" s="76"/>
      <c r="AZ256" s="75" t="s">
        <v>30</v>
      </c>
      <c r="BA256" s="76"/>
      <c r="BB256" s="75" t="s">
        <v>30</v>
      </c>
      <c r="BC256" s="77"/>
      <c r="BD256" s="16"/>
      <c r="BE256" s="20">
        <f>H256/H252*100</f>
        <v>0.026232948583420776</v>
      </c>
    </row>
    <row r="257" spans="2:57" s="14" customFormat="1" ht="14.25" customHeight="1">
      <c r="B257" s="78" t="s">
        <v>31</v>
      </c>
      <c r="C257" s="78"/>
      <c r="D257" s="78"/>
      <c r="E257" s="15"/>
      <c r="F257" s="79">
        <v>0.3</v>
      </c>
      <c r="G257" s="80"/>
      <c r="H257" s="75">
        <f>SUM(J257:W257)</f>
        <v>10</v>
      </c>
      <c r="I257" s="76"/>
      <c r="J257" s="75">
        <v>4</v>
      </c>
      <c r="K257" s="76"/>
      <c r="L257" s="75" t="s">
        <v>30</v>
      </c>
      <c r="M257" s="77"/>
      <c r="N257" s="75">
        <v>6</v>
      </c>
      <c r="O257" s="83"/>
      <c r="P257" s="84" t="s">
        <v>30</v>
      </c>
      <c r="Q257" s="76"/>
      <c r="R257" s="75" t="s">
        <v>30</v>
      </c>
      <c r="S257" s="76"/>
      <c r="T257" s="75" t="s">
        <v>30</v>
      </c>
      <c r="U257" s="76"/>
      <c r="V257" s="75" t="s">
        <v>30</v>
      </c>
      <c r="W257" s="76"/>
      <c r="X257" s="75">
        <f>SUM(Z257:AM257)</f>
        <v>6</v>
      </c>
      <c r="Y257" s="76"/>
      <c r="Z257" s="75">
        <v>3</v>
      </c>
      <c r="AA257" s="76"/>
      <c r="AB257" s="75" t="s">
        <v>30</v>
      </c>
      <c r="AC257" s="77"/>
      <c r="AD257" s="75">
        <v>3</v>
      </c>
      <c r="AE257" s="83"/>
      <c r="AF257" s="75" t="s">
        <v>30</v>
      </c>
      <c r="AG257" s="83"/>
      <c r="AH257" s="75" t="s">
        <v>30</v>
      </c>
      <c r="AI257" s="76"/>
      <c r="AJ257" s="75" t="s">
        <v>30</v>
      </c>
      <c r="AK257" s="76"/>
      <c r="AL257" s="75" t="s">
        <v>30</v>
      </c>
      <c r="AM257" s="76"/>
      <c r="AN257" s="75">
        <f>SUM(AP257:BC257)</f>
        <v>4</v>
      </c>
      <c r="AO257" s="77"/>
      <c r="AP257" s="75">
        <v>1</v>
      </c>
      <c r="AQ257" s="76"/>
      <c r="AR257" s="75" t="s">
        <v>30</v>
      </c>
      <c r="AS257" s="76"/>
      <c r="AT257" s="84">
        <v>3</v>
      </c>
      <c r="AU257" s="83"/>
      <c r="AV257" s="91" t="s">
        <v>30</v>
      </c>
      <c r="AW257" s="92"/>
      <c r="AX257" s="75" t="s">
        <v>30</v>
      </c>
      <c r="AY257" s="76"/>
      <c r="AZ257" s="75" t="s">
        <v>30</v>
      </c>
      <c r="BA257" s="76"/>
      <c r="BB257" s="75" t="s">
        <v>30</v>
      </c>
      <c r="BC257" s="77"/>
      <c r="BD257" s="16"/>
      <c r="BE257" s="17">
        <f>H257/H252*100</f>
        <v>0.26232948583420773</v>
      </c>
    </row>
    <row r="258" spans="2:57" s="14" customFormat="1" ht="14.25" customHeight="1">
      <c r="B258" s="78" t="s">
        <v>22</v>
      </c>
      <c r="C258" s="78"/>
      <c r="D258" s="78"/>
      <c r="E258" s="15"/>
      <c r="F258" s="79">
        <v>8.8</v>
      </c>
      <c r="G258" s="80"/>
      <c r="H258" s="75">
        <f>SUM(J258:W258)+2</f>
        <v>335</v>
      </c>
      <c r="I258" s="76"/>
      <c r="J258" s="75">
        <v>125</v>
      </c>
      <c r="K258" s="76"/>
      <c r="L258" s="75">
        <v>2</v>
      </c>
      <c r="M258" s="77"/>
      <c r="N258" s="75">
        <v>29</v>
      </c>
      <c r="O258" s="83"/>
      <c r="P258" s="84">
        <v>54</v>
      </c>
      <c r="Q258" s="76"/>
      <c r="R258" s="75">
        <v>24</v>
      </c>
      <c r="S258" s="76"/>
      <c r="T258" s="75">
        <v>63</v>
      </c>
      <c r="U258" s="76"/>
      <c r="V258" s="75">
        <v>36</v>
      </c>
      <c r="W258" s="76"/>
      <c r="X258" s="75">
        <f>SUM(Z258:AM258)+2</f>
        <v>270</v>
      </c>
      <c r="Y258" s="76"/>
      <c r="Z258" s="75">
        <v>106</v>
      </c>
      <c r="AA258" s="76"/>
      <c r="AB258" s="75">
        <v>1</v>
      </c>
      <c r="AC258" s="77"/>
      <c r="AD258" s="75">
        <v>21</v>
      </c>
      <c r="AE258" s="83"/>
      <c r="AF258" s="75">
        <v>41</v>
      </c>
      <c r="AG258" s="83"/>
      <c r="AH258" s="75">
        <v>24</v>
      </c>
      <c r="AI258" s="76"/>
      <c r="AJ258" s="75">
        <v>63</v>
      </c>
      <c r="AK258" s="76"/>
      <c r="AL258" s="75">
        <v>12</v>
      </c>
      <c r="AM258" s="76"/>
      <c r="AN258" s="75">
        <f>SUM(AP258:BC258)</f>
        <v>65</v>
      </c>
      <c r="AO258" s="77"/>
      <c r="AP258" s="75">
        <v>19</v>
      </c>
      <c r="AQ258" s="76"/>
      <c r="AR258" s="75">
        <v>1</v>
      </c>
      <c r="AS258" s="76"/>
      <c r="AT258" s="84">
        <v>8</v>
      </c>
      <c r="AU258" s="83"/>
      <c r="AV258" s="75">
        <v>13</v>
      </c>
      <c r="AW258" s="83"/>
      <c r="AX258" s="75" t="s">
        <v>30</v>
      </c>
      <c r="AY258" s="76"/>
      <c r="AZ258" s="75" t="s">
        <v>30</v>
      </c>
      <c r="BA258" s="76"/>
      <c r="BB258" s="75">
        <v>24</v>
      </c>
      <c r="BC258" s="84"/>
      <c r="BD258" s="16"/>
      <c r="BE258" s="19">
        <f>H258/H252*100</f>
        <v>8.78803777544596</v>
      </c>
    </row>
    <row r="259" spans="2:57" s="14" customFormat="1" ht="14.25" customHeight="1">
      <c r="B259" s="78" t="s">
        <v>23</v>
      </c>
      <c r="C259" s="78"/>
      <c r="D259" s="78"/>
      <c r="E259" s="15"/>
      <c r="F259" s="79">
        <v>32.2</v>
      </c>
      <c r="G259" s="80"/>
      <c r="H259" s="75">
        <f>SUM(J259:W259)+6</f>
        <v>1229</v>
      </c>
      <c r="I259" s="76"/>
      <c r="J259" s="75">
        <v>791</v>
      </c>
      <c r="K259" s="76"/>
      <c r="L259" s="75">
        <v>94</v>
      </c>
      <c r="M259" s="77"/>
      <c r="N259" s="75">
        <v>228</v>
      </c>
      <c r="O259" s="83"/>
      <c r="P259" s="84">
        <v>49</v>
      </c>
      <c r="Q259" s="76"/>
      <c r="R259" s="75">
        <v>9</v>
      </c>
      <c r="S259" s="76"/>
      <c r="T259" s="75">
        <v>29</v>
      </c>
      <c r="U259" s="76"/>
      <c r="V259" s="75">
        <v>23</v>
      </c>
      <c r="W259" s="76"/>
      <c r="X259" s="75">
        <f>SUM(Z259:AM259)+5</f>
        <v>812</v>
      </c>
      <c r="Y259" s="76"/>
      <c r="Z259" s="75">
        <v>628</v>
      </c>
      <c r="AA259" s="76"/>
      <c r="AB259" s="75">
        <v>36</v>
      </c>
      <c r="AC259" s="77"/>
      <c r="AD259" s="75">
        <v>74</v>
      </c>
      <c r="AE259" s="83"/>
      <c r="AF259" s="75">
        <v>35</v>
      </c>
      <c r="AG259" s="83"/>
      <c r="AH259" s="75">
        <v>8</v>
      </c>
      <c r="AI259" s="76"/>
      <c r="AJ259" s="75">
        <v>18</v>
      </c>
      <c r="AK259" s="76"/>
      <c r="AL259" s="75">
        <v>8</v>
      </c>
      <c r="AM259" s="76"/>
      <c r="AN259" s="75">
        <f>SUM(AP259:BC259)+1</f>
        <v>417</v>
      </c>
      <c r="AO259" s="77"/>
      <c r="AP259" s="75">
        <v>163</v>
      </c>
      <c r="AQ259" s="76"/>
      <c r="AR259" s="75">
        <v>58</v>
      </c>
      <c r="AS259" s="76"/>
      <c r="AT259" s="84">
        <v>154</v>
      </c>
      <c r="AU259" s="83"/>
      <c r="AV259" s="75">
        <v>14</v>
      </c>
      <c r="AW259" s="83"/>
      <c r="AX259" s="75">
        <v>1</v>
      </c>
      <c r="AY259" s="83"/>
      <c r="AZ259" s="75">
        <v>11</v>
      </c>
      <c r="BA259" s="83"/>
      <c r="BB259" s="75">
        <v>15</v>
      </c>
      <c r="BC259" s="84"/>
      <c r="BD259" s="16"/>
      <c r="BE259" s="20">
        <f>H259/H252*100</f>
        <v>32.24029380902414</v>
      </c>
    </row>
    <row r="260" spans="2:57" s="14" customFormat="1" ht="14.25" customHeight="1">
      <c r="B260" s="94" t="s">
        <v>2</v>
      </c>
      <c r="C260" s="94"/>
      <c r="D260" s="94"/>
      <c r="E260" s="21"/>
      <c r="F260" s="79">
        <v>0.2</v>
      </c>
      <c r="G260" s="80"/>
      <c r="H260" s="75">
        <f>SUM(J260:W260)</f>
        <v>8</v>
      </c>
      <c r="I260" s="76"/>
      <c r="J260" s="75">
        <v>4</v>
      </c>
      <c r="K260" s="76"/>
      <c r="L260" s="75" t="s">
        <v>30</v>
      </c>
      <c r="M260" s="77"/>
      <c r="N260" s="75">
        <v>3</v>
      </c>
      <c r="O260" s="83"/>
      <c r="P260" s="84">
        <v>1</v>
      </c>
      <c r="Q260" s="76"/>
      <c r="R260" s="84" t="s">
        <v>30</v>
      </c>
      <c r="S260" s="76"/>
      <c r="T260" s="84" t="s">
        <v>30</v>
      </c>
      <c r="U260" s="76"/>
      <c r="V260" s="84" t="s">
        <v>30</v>
      </c>
      <c r="W260" s="76"/>
      <c r="X260" s="75">
        <f>SUM(Z260:AM260)</f>
        <v>4</v>
      </c>
      <c r="Y260" s="76"/>
      <c r="Z260" s="75">
        <v>3</v>
      </c>
      <c r="AA260" s="76"/>
      <c r="AB260" s="75" t="s">
        <v>30</v>
      </c>
      <c r="AC260" s="77"/>
      <c r="AD260" s="75" t="s">
        <v>30</v>
      </c>
      <c r="AE260" s="83"/>
      <c r="AF260" s="75">
        <v>1</v>
      </c>
      <c r="AG260" s="83"/>
      <c r="AH260" s="75" t="s">
        <v>30</v>
      </c>
      <c r="AI260" s="83"/>
      <c r="AJ260" s="75" t="s">
        <v>30</v>
      </c>
      <c r="AK260" s="83"/>
      <c r="AL260" s="75" t="s">
        <v>30</v>
      </c>
      <c r="AM260" s="83"/>
      <c r="AN260" s="75">
        <f aca="true" t="shared" si="10" ref="AN260:AN265">SUM(AP260:BC260)</f>
        <v>4</v>
      </c>
      <c r="AO260" s="77"/>
      <c r="AP260" s="75">
        <v>1</v>
      </c>
      <c r="AQ260" s="76"/>
      <c r="AR260" s="75" t="s">
        <v>30</v>
      </c>
      <c r="AS260" s="76"/>
      <c r="AT260" s="84">
        <v>3</v>
      </c>
      <c r="AU260" s="83"/>
      <c r="AV260" s="75" t="s">
        <v>30</v>
      </c>
      <c r="AW260" s="83"/>
      <c r="AX260" s="75" t="s">
        <v>30</v>
      </c>
      <c r="AY260" s="83"/>
      <c r="AZ260" s="75" t="s">
        <v>30</v>
      </c>
      <c r="BA260" s="83"/>
      <c r="BB260" s="75" t="s">
        <v>30</v>
      </c>
      <c r="BC260" s="84"/>
      <c r="BD260" s="16"/>
      <c r="BE260" s="17">
        <f>H260/H252*100</f>
        <v>0.2098635886673662</v>
      </c>
    </row>
    <row r="261" spans="2:57" s="14" customFormat="1" ht="14.25" customHeight="1">
      <c r="B261" s="78" t="s">
        <v>24</v>
      </c>
      <c r="C261" s="78"/>
      <c r="D261" s="78"/>
      <c r="E261" s="15"/>
      <c r="F261" s="79">
        <v>0.7</v>
      </c>
      <c r="G261" s="80"/>
      <c r="H261" s="75">
        <f>SUM(J261:W261)</f>
        <v>27</v>
      </c>
      <c r="I261" s="76"/>
      <c r="J261" s="75">
        <v>13</v>
      </c>
      <c r="K261" s="76"/>
      <c r="L261" s="75">
        <v>1</v>
      </c>
      <c r="M261" s="77"/>
      <c r="N261" s="75">
        <v>4</v>
      </c>
      <c r="O261" s="83"/>
      <c r="P261" s="84">
        <v>4</v>
      </c>
      <c r="Q261" s="76"/>
      <c r="R261" s="75" t="s">
        <v>30</v>
      </c>
      <c r="S261" s="76"/>
      <c r="T261" s="75">
        <v>5</v>
      </c>
      <c r="U261" s="76"/>
      <c r="V261" s="75" t="s">
        <v>30</v>
      </c>
      <c r="W261" s="76"/>
      <c r="X261" s="75">
        <f>SUM(Z261:AM261)</f>
        <v>21</v>
      </c>
      <c r="Y261" s="76"/>
      <c r="Z261" s="75">
        <v>11</v>
      </c>
      <c r="AA261" s="76"/>
      <c r="AB261" s="75">
        <v>1</v>
      </c>
      <c r="AC261" s="77"/>
      <c r="AD261" s="75">
        <v>1</v>
      </c>
      <c r="AE261" s="83"/>
      <c r="AF261" s="75">
        <v>3</v>
      </c>
      <c r="AG261" s="83"/>
      <c r="AH261" s="75" t="s">
        <v>30</v>
      </c>
      <c r="AI261" s="83"/>
      <c r="AJ261" s="75">
        <v>5</v>
      </c>
      <c r="AK261" s="76"/>
      <c r="AL261" s="75" t="s">
        <v>30</v>
      </c>
      <c r="AM261" s="83"/>
      <c r="AN261" s="75">
        <f t="shared" si="10"/>
        <v>6</v>
      </c>
      <c r="AO261" s="77"/>
      <c r="AP261" s="75">
        <v>2</v>
      </c>
      <c r="AQ261" s="76"/>
      <c r="AR261" s="75" t="s">
        <v>30</v>
      </c>
      <c r="AS261" s="76"/>
      <c r="AT261" s="84">
        <v>3</v>
      </c>
      <c r="AU261" s="83"/>
      <c r="AV261" s="75">
        <v>1</v>
      </c>
      <c r="AW261" s="83"/>
      <c r="AX261" s="75" t="s">
        <v>30</v>
      </c>
      <c r="AY261" s="83"/>
      <c r="AZ261" s="75" t="s">
        <v>30</v>
      </c>
      <c r="BA261" s="83"/>
      <c r="BB261" s="75" t="s">
        <v>30</v>
      </c>
      <c r="BC261" s="84"/>
      <c r="BD261" s="16"/>
      <c r="BE261" s="19">
        <f>H261/H252*100</f>
        <v>0.7082896117523609</v>
      </c>
    </row>
    <row r="262" spans="2:57" s="14" customFormat="1" ht="14.25" customHeight="1">
      <c r="B262" s="78" t="s">
        <v>32</v>
      </c>
      <c r="C262" s="78"/>
      <c r="D262" s="78"/>
      <c r="E262" s="15"/>
      <c r="F262" s="79">
        <v>5.1</v>
      </c>
      <c r="G262" s="80"/>
      <c r="H262" s="75">
        <f>SUM(J262:W262)+1</f>
        <v>193</v>
      </c>
      <c r="I262" s="76"/>
      <c r="J262" s="75">
        <v>134</v>
      </c>
      <c r="K262" s="76"/>
      <c r="L262" s="75">
        <v>10</v>
      </c>
      <c r="M262" s="77"/>
      <c r="N262" s="75">
        <v>29</v>
      </c>
      <c r="O262" s="83"/>
      <c r="P262" s="84">
        <v>10</v>
      </c>
      <c r="Q262" s="76"/>
      <c r="R262" s="75">
        <v>1</v>
      </c>
      <c r="S262" s="76"/>
      <c r="T262" s="75">
        <v>7</v>
      </c>
      <c r="U262" s="76"/>
      <c r="V262" s="75">
        <v>1</v>
      </c>
      <c r="W262" s="76"/>
      <c r="X262" s="75">
        <f>SUM(Z262:AM262)+1</f>
        <v>160</v>
      </c>
      <c r="Y262" s="76"/>
      <c r="Z262" s="75">
        <v>121</v>
      </c>
      <c r="AA262" s="76"/>
      <c r="AB262" s="75">
        <v>5</v>
      </c>
      <c r="AC262" s="77"/>
      <c r="AD262" s="75">
        <v>18</v>
      </c>
      <c r="AE262" s="83"/>
      <c r="AF262" s="75">
        <v>7</v>
      </c>
      <c r="AG262" s="83"/>
      <c r="AH262" s="75">
        <v>1</v>
      </c>
      <c r="AI262" s="76"/>
      <c r="AJ262" s="75">
        <v>6</v>
      </c>
      <c r="AK262" s="76"/>
      <c r="AL262" s="75">
        <v>1</v>
      </c>
      <c r="AM262" s="83"/>
      <c r="AN262" s="75">
        <f t="shared" si="10"/>
        <v>33</v>
      </c>
      <c r="AO262" s="77"/>
      <c r="AP262" s="75">
        <v>13</v>
      </c>
      <c r="AQ262" s="76"/>
      <c r="AR262" s="75">
        <v>5</v>
      </c>
      <c r="AS262" s="76"/>
      <c r="AT262" s="84">
        <v>11</v>
      </c>
      <c r="AU262" s="83"/>
      <c r="AV262" s="75">
        <v>3</v>
      </c>
      <c r="AW262" s="83"/>
      <c r="AX262" s="75" t="s">
        <v>30</v>
      </c>
      <c r="AY262" s="83"/>
      <c r="AZ262" s="75">
        <v>1</v>
      </c>
      <c r="BA262" s="83"/>
      <c r="BB262" s="75" t="s">
        <v>30</v>
      </c>
      <c r="BC262" s="84"/>
      <c r="BD262" s="16"/>
      <c r="BE262" s="19">
        <f>H262/H252*100</f>
        <v>5.06295907660021</v>
      </c>
    </row>
    <row r="263" spans="2:57" s="14" customFormat="1" ht="14.25" customHeight="1">
      <c r="B263" s="78" t="s">
        <v>52</v>
      </c>
      <c r="C263" s="78"/>
      <c r="D263" s="78"/>
      <c r="E263" s="15"/>
      <c r="F263" s="79">
        <v>10.9</v>
      </c>
      <c r="G263" s="80"/>
      <c r="H263" s="75">
        <f>SUM(J263:W263)+2</f>
        <v>416</v>
      </c>
      <c r="I263" s="76"/>
      <c r="J263" s="75">
        <v>135</v>
      </c>
      <c r="K263" s="76"/>
      <c r="L263" s="75">
        <v>1</v>
      </c>
      <c r="M263" s="77"/>
      <c r="N263" s="75">
        <v>184</v>
      </c>
      <c r="O263" s="83"/>
      <c r="P263" s="84">
        <v>32</v>
      </c>
      <c r="Q263" s="76"/>
      <c r="R263" s="75">
        <v>9</v>
      </c>
      <c r="S263" s="76"/>
      <c r="T263" s="75">
        <v>39</v>
      </c>
      <c r="U263" s="76"/>
      <c r="V263" s="75">
        <v>14</v>
      </c>
      <c r="W263" s="76"/>
      <c r="X263" s="75">
        <f>SUM(Z263:AM263)+2</f>
        <v>197</v>
      </c>
      <c r="Y263" s="76"/>
      <c r="Z263" s="75">
        <v>94</v>
      </c>
      <c r="AA263" s="76"/>
      <c r="AB263" s="75" t="s">
        <v>30</v>
      </c>
      <c r="AC263" s="77"/>
      <c r="AD263" s="75">
        <v>41</v>
      </c>
      <c r="AE263" s="83"/>
      <c r="AF263" s="75">
        <v>24</v>
      </c>
      <c r="AG263" s="83"/>
      <c r="AH263" s="75">
        <v>7</v>
      </c>
      <c r="AI263" s="76"/>
      <c r="AJ263" s="75">
        <v>26</v>
      </c>
      <c r="AK263" s="76"/>
      <c r="AL263" s="75">
        <v>3</v>
      </c>
      <c r="AM263" s="83"/>
      <c r="AN263" s="75">
        <f t="shared" si="10"/>
        <v>219</v>
      </c>
      <c r="AO263" s="77"/>
      <c r="AP263" s="75">
        <v>41</v>
      </c>
      <c r="AQ263" s="76"/>
      <c r="AR263" s="75">
        <v>1</v>
      </c>
      <c r="AS263" s="76"/>
      <c r="AT263" s="84">
        <v>143</v>
      </c>
      <c r="AU263" s="83"/>
      <c r="AV263" s="75">
        <v>8</v>
      </c>
      <c r="AW263" s="83"/>
      <c r="AX263" s="75">
        <v>2</v>
      </c>
      <c r="AY263" s="83"/>
      <c r="AZ263" s="75">
        <v>13</v>
      </c>
      <c r="BA263" s="83"/>
      <c r="BB263" s="75">
        <v>11</v>
      </c>
      <c r="BC263" s="84"/>
      <c r="BD263" s="16"/>
      <c r="BE263" s="19">
        <f>H263/H252*100</f>
        <v>10.912906610703043</v>
      </c>
    </row>
    <row r="264" spans="2:57" s="22" customFormat="1" ht="14.25" customHeight="1">
      <c r="B264" s="94" t="s">
        <v>53</v>
      </c>
      <c r="C264" s="94"/>
      <c r="D264" s="94"/>
      <c r="E264" s="21"/>
      <c r="F264" s="79">
        <v>1.6</v>
      </c>
      <c r="G264" s="80"/>
      <c r="H264" s="75">
        <f>SUM(J264:W264)</f>
        <v>62</v>
      </c>
      <c r="I264" s="76"/>
      <c r="J264" s="75">
        <v>56</v>
      </c>
      <c r="K264" s="76"/>
      <c r="L264" s="75" t="s">
        <v>30</v>
      </c>
      <c r="M264" s="77"/>
      <c r="N264" s="75">
        <v>3</v>
      </c>
      <c r="O264" s="83"/>
      <c r="P264" s="84">
        <v>1</v>
      </c>
      <c r="Q264" s="76"/>
      <c r="R264" s="75" t="s">
        <v>30</v>
      </c>
      <c r="S264" s="76"/>
      <c r="T264" s="75">
        <v>2</v>
      </c>
      <c r="U264" s="76"/>
      <c r="V264" s="75" t="s">
        <v>30</v>
      </c>
      <c r="W264" s="76"/>
      <c r="X264" s="75">
        <f aca="true" t="shared" si="11" ref="X264:X269">SUM(Z264:AM264)</f>
        <v>24</v>
      </c>
      <c r="Y264" s="76"/>
      <c r="Z264" s="75">
        <v>22</v>
      </c>
      <c r="AA264" s="76"/>
      <c r="AB264" s="75" t="s">
        <v>30</v>
      </c>
      <c r="AC264" s="77"/>
      <c r="AD264" s="75" t="s">
        <v>30</v>
      </c>
      <c r="AE264" s="83"/>
      <c r="AF264" s="75">
        <v>1</v>
      </c>
      <c r="AG264" s="83"/>
      <c r="AH264" s="75" t="s">
        <v>30</v>
      </c>
      <c r="AI264" s="76"/>
      <c r="AJ264" s="75">
        <v>1</v>
      </c>
      <c r="AK264" s="76"/>
      <c r="AL264" s="75" t="s">
        <v>30</v>
      </c>
      <c r="AM264" s="83"/>
      <c r="AN264" s="75">
        <f t="shared" si="10"/>
        <v>38</v>
      </c>
      <c r="AO264" s="77"/>
      <c r="AP264" s="75">
        <v>34</v>
      </c>
      <c r="AQ264" s="76"/>
      <c r="AR264" s="75" t="s">
        <v>30</v>
      </c>
      <c r="AS264" s="76"/>
      <c r="AT264" s="84">
        <v>3</v>
      </c>
      <c r="AU264" s="83"/>
      <c r="AV264" s="75" t="s">
        <v>30</v>
      </c>
      <c r="AW264" s="83"/>
      <c r="AX264" s="75" t="s">
        <v>30</v>
      </c>
      <c r="AY264" s="83"/>
      <c r="AZ264" s="75">
        <v>1</v>
      </c>
      <c r="BA264" s="83"/>
      <c r="BB264" s="75" t="s">
        <v>30</v>
      </c>
      <c r="BC264" s="84"/>
      <c r="BD264" s="23"/>
      <c r="BE264" s="19">
        <f>H264/H252*100</f>
        <v>1.6264428121720882</v>
      </c>
    </row>
    <row r="265" spans="2:57" s="14" customFormat="1" ht="14.25" customHeight="1">
      <c r="B265" s="78" t="s">
        <v>33</v>
      </c>
      <c r="C265" s="78"/>
      <c r="D265" s="78"/>
      <c r="E265" s="24"/>
      <c r="F265" s="79">
        <v>0.4</v>
      </c>
      <c r="G265" s="80"/>
      <c r="H265" s="75">
        <f>SUM(J265:W265)</f>
        <v>15</v>
      </c>
      <c r="I265" s="76"/>
      <c r="J265" s="75">
        <v>8</v>
      </c>
      <c r="K265" s="76"/>
      <c r="L265" s="75" t="s">
        <v>30</v>
      </c>
      <c r="M265" s="77"/>
      <c r="N265" s="75">
        <v>1</v>
      </c>
      <c r="O265" s="83"/>
      <c r="P265" s="84">
        <v>4</v>
      </c>
      <c r="Q265" s="76"/>
      <c r="R265" s="75" t="s">
        <v>30</v>
      </c>
      <c r="S265" s="76"/>
      <c r="T265" s="75">
        <v>2</v>
      </c>
      <c r="U265" s="76"/>
      <c r="V265" s="75" t="s">
        <v>30</v>
      </c>
      <c r="W265" s="76"/>
      <c r="X265" s="75">
        <f t="shared" si="11"/>
        <v>10</v>
      </c>
      <c r="Y265" s="76"/>
      <c r="Z265" s="75">
        <v>4</v>
      </c>
      <c r="AA265" s="76"/>
      <c r="AB265" s="75" t="s">
        <v>30</v>
      </c>
      <c r="AC265" s="77"/>
      <c r="AD265" s="75">
        <v>1</v>
      </c>
      <c r="AE265" s="83"/>
      <c r="AF265" s="75">
        <v>3</v>
      </c>
      <c r="AG265" s="83"/>
      <c r="AH265" s="75" t="s">
        <v>30</v>
      </c>
      <c r="AI265" s="76"/>
      <c r="AJ265" s="75">
        <v>2</v>
      </c>
      <c r="AK265" s="76"/>
      <c r="AL265" s="75" t="s">
        <v>30</v>
      </c>
      <c r="AM265" s="83"/>
      <c r="AN265" s="75">
        <f t="shared" si="10"/>
        <v>5</v>
      </c>
      <c r="AO265" s="77"/>
      <c r="AP265" s="75">
        <v>4</v>
      </c>
      <c r="AQ265" s="76"/>
      <c r="AR265" s="75" t="s">
        <v>30</v>
      </c>
      <c r="AS265" s="76"/>
      <c r="AT265" s="75" t="s">
        <v>30</v>
      </c>
      <c r="AU265" s="83"/>
      <c r="AV265" s="75">
        <v>1</v>
      </c>
      <c r="AW265" s="83"/>
      <c r="AX265" s="75" t="s">
        <v>30</v>
      </c>
      <c r="AY265" s="83"/>
      <c r="AZ265" s="75" t="s">
        <v>30</v>
      </c>
      <c r="BA265" s="83"/>
      <c r="BB265" s="75" t="s">
        <v>30</v>
      </c>
      <c r="BC265" s="84"/>
      <c r="BD265" s="16"/>
      <c r="BE265" s="19">
        <f>H265/H252*100</f>
        <v>0.3934942287513116</v>
      </c>
    </row>
    <row r="266" spans="2:57" s="14" customFormat="1" ht="14.25" customHeight="1">
      <c r="B266" s="93" t="s">
        <v>34</v>
      </c>
      <c r="C266" s="93"/>
      <c r="D266" s="93"/>
      <c r="E266" s="25"/>
      <c r="F266" s="79">
        <v>2.2</v>
      </c>
      <c r="G266" s="80"/>
      <c r="H266" s="75">
        <f>SUM(J266:W266)+1</f>
        <v>82</v>
      </c>
      <c r="I266" s="76"/>
      <c r="J266" s="75">
        <v>32</v>
      </c>
      <c r="K266" s="76"/>
      <c r="L266" s="75">
        <v>2</v>
      </c>
      <c r="M266" s="77"/>
      <c r="N266" s="75">
        <v>14</v>
      </c>
      <c r="O266" s="83"/>
      <c r="P266" s="84">
        <v>6</v>
      </c>
      <c r="Q266" s="76"/>
      <c r="R266" s="75">
        <v>6</v>
      </c>
      <c r="S266" s="76"/>
      <c r="T266" s="75">
        <v>16</v>
      </c>
      <c r="U266" s="76"/>
      <c r="V266" s="75">
        <v>5</v>
      </c>
      <c r="W266" s="76"/>
      <c r="X266" s="75">
        <f t="shared" si="11"/>
        <v>54</v>
      </c>
      <c r="Y266" s="76"/>
      <c r="Z266" s="75">
        <v>21</v>
      </c>
      <c r="AA266" s="76"/>
      <c r="AB266" s="75">
        <v>1</v>
      </c>
      <c r="AC266" s="77"/>
      <c r="AD266" s="75">
        <v>6</v>
      </c>
      <c r="AE266" s="83"/>
      <c r="AF266" s="75">
        <v>4</v>
      </c>
      <c r="AG266" s="83"/>
      <c r="AH266" s="75">
        <v>5</v>
      </c>
      <c r="AI266" s="76"/>
      <c r="AJ266" s="75">
        <v>15</v>
      </c>
      <c r="AK266" s="76"/>
      <c r="AL266" s="75">
        <v>2</v>
      </c>
      <c r="AM266" s="83"/>
      <c r="AN266" s="75">
        <f>SUM(AP266:BC266)+1</f>
        <v>28</v>
      </c>
      <c r="AO266" s="77"/>
      <c r="AP266" s="75">
        <v>11</v>
      </c>
      <c r="AQ266" s="76"/>
      <c r="AR266" s="75">
        <v>1</v>
      </c>
      <c r="AS266" s="76"/>
      <c r="AT266" s="84">
        <v>8</v>
      </c>
      <c r="AU266" s="83"/>
      <c r="AV266" s="75">
        <v>2</v>
      </c>
      <c r="AW266" s="83"/>
      <c r="AX266" s="75">
        <v>1</v>
      </c>
      <c r="AY266" s="83"/>
      <c r="AZ266" s="75">
        <v>1</v>
      </c>
      <c r="BA266" s="83"/>
      <c r="BB266" s="75">
        <v>3</v>
      </c>
      <c r="BC266" s="84"/>
      <c r="BD266" s="16"/>
      <c r="BE266" s="19">
        <f>H266/H252*100</f>
        <v>2.1511017838405038</v>
      </c>
    </row>
    <row r="267" spans="2:57" s="13" customFormat="1" ht="14.25" customHeight="1">
      <c r="B267" s="78" t="s">
        <v>35</v>
      </c>
      <c r="C267" s="78"/>
      <c r="D267" s="78"/>
      <c r="E267" s="15"/>
      <c r="F267" s="79">
        <v>3.6</v>
      </c>
      <c r="G267" s="80"/>
      <c r="H267" s="75">
        <f>SUM(J267:W267)+1</f>
        <v>139</v>
      </c>
      <c r="I267" s="76"/>
      <c r="J267" s="75">
        <v>23</v>
      </c>
      <c r="K267" s="76"/>
      <c r="L267" s="75">
        <v>1</v>
      </c>
      <c r="M267" s="77"/>
      <c r="N267" s="75">
        <v>77</v>
      </c>
      <c r="O267" s="83"/>
      <c r="P267" s="84" t="s">
        <v>30</v>
      </c>
      <c r="Q267" s="76"/>
      <c r="R267" s="75">
        <v>7</v>
      </c>
      <c r="S267" s="76"/>
      <c r="T267" s="75">
        <v>19</v>
      </c>
      <c r="U267" s="76"/>
      <c r="V267" s="75">
        <v>11</v>
      </c>
      <c r="W267" s="76"/>
      <c r="X267" s="75">
        <f t="shared" si="11"/>
        <v>43</v>
      </c>
      <c r="Y267" s="76"/>
      <c r="Z267" s="75">
        <v>9</v>
      </c>
      <c r="AA267" s="76"/>
      <c r="AB267" s="75">
        <v>1</v>
      </c>
      <c r="AC267" s="77"/>
      <c r="AD267" s="75">
        <v>17</v>
      </c>
      <c r="AE267" s="83"/>
      <c r="AF267" s="75" t="s">
        <v>30</v>
      </c>
      <c r="AG267" s="83"/>
      <c r="AH267" s="75">
        <v>2</v>
      </c>
      <c r="AI267" s="76"/>
      <c r="AJ267" s="75">
        <v>13</v>
      </c>
      <c r="AK267" s="76"/>
      <c r="AL267" s="75">
        <v>1</v>
      </c>
      <c r="AM267" s="76"/>
      <c r="AN267" s="75">
        <f>SUM(AP267:BC267)+1</f>
        <v>96</v>
      </c>
      <c r="AO267" s="77"/>
      <c r="AP267" s="75">
        <v>14</v>
      </c>
      <c r="AQ267" s="76"/>
      <c r="AR267" s="75" t="s">
        <v>30</v>
      </c>
      <c r="AS267" s="76"/>
      <c r="AT267" s="84">
        <v>60</v>
      </c>
      <c r="AU267" s="83"/>
      <c r="AV267" s="75" t="s">
        <v>30</v>
      </c>
      <c r="AW267" s="83"/>
      <c r="AX267" s="75">
        <v>5</v>
      </c>
      <c r="AY267" s="83"/>
      <c r="AZ267" s="75">
        <v>6</v>
      </c>
      <c r="BA267" s="83"/>
      <c r="BB267" s="75">
        <v>10</v>
      </c>
      <c r="BC267" s="84"/>
      <c r="BD267" s="11"/>
      <c r="BE267" s="19">
        <f>H267/H252*100</f>
        <v>3.6463798530954876</v>
      </c>
    </row>
    <row r="268" spans="2:57" s="13" customFormat="1" ht="14.25" customHeight="1">
      <c r="B268" s="78" t="s">
        <v>36</v>
      </c>
      <c r="C268" s="78"/>
      <c r="D268" s="78"/>
      <c r="E268" s="15"/>
      <c r="F268" s="79">
        <v>3.5</v>
      </c>
      <c r="G268" s="80"/>
      <c r="H268" s="75">
        <f>SUM(J268:W268)+2</f>
        <v>133</v>
      </c>
      <c r="I268" s="76"/>
      <c r="J268" s="75">
        <v>35</v>
      </c>
      <c r="K268" s="76"/>
      <c r="L268" s="75">
        <v>3</v>
      </c>
      <c r="M268" s="77"/>
      <c r="N268" s="75">
        <v>66</v>
      </c>
      <c r="O268" s="83"/>
      <c r="P268" s="84">
        <v>1</v>
      </c>
      <c r="Q268" s="76"/>
      <c r="R268" s="75">
        <v>3</v>
      </c>
      <c r="S268" s="76"/>
      <c r="T268" s="75">
        <v>20</v>
      </c>
      <c r="U268" s="76"/>
      <c r="V268" s="75">
        <v>3</v>
      </c>
      <c r="W268" s="76"/>
      <c r="X268" s="75">
        <f>SUM(Z268:AM268)+2</f>
        <v>46</v>
      </c>
      <c r="Y268" s="76"/>
      <c r="Z268" s="75">
        <v>21</v>
      </c>
      <c r="AA268" s="76"/>
      <c r="AB268" s="75">
        <v>2</v>
      </c>
      <c r="AC268" s="77"/>
      <c r="AD268" s="75">
        <v>14</v>
      </c>
      <c r="AE268" s="83"/>
      <c r="AF268" s="75">
        <v>1</v>
      </c>
      <c r="AG268" s="83"/>
      <c r="AH268" s="75">
        <v>1</v>
      </c>
      <c r="AI268" s="76"/>
      <c r="AJ268" s="75">
        <v>5</v>
      </c>
      <c r="AK268" s="76"/>
      <c r="AL268" s="75" t="s">
        <v>30</v>
      </c>
      <c r="AM268" s="76"/>
      <c r="AN268" s="75">
        <f>SUM(AP268:BC268)</f>
        <v>87</v>
      </c>
      <c r="AO268" s="77"/>
      <c r="AP268" s="75">
        <v>14</v>
      </c>
      <c r="AQ268" s="76"/>
      <c r="AR268" s="75">
        <v>1</v>
      </c>
      <c r="AS268" s="76"/>
      <c r="AT268" s="84">
        <v>52</v>
      </c>
      <c r="AU268" s="83"/>
      <c r="AV268" s="75" t="s">
        <v>30</v>
      </c>
      <c r="AW268" s="83"/>
      <c r="AX268" s="75">
        <v>2</v>
      </c>
      <c r="AY268" s="83"/>
      <c r="AZ268" s="75">
        <v>15</v>
      </c>
      <c r="BA268" s="83"/>
      <c r="BB268" s="75">
        <v>3</v>
      </c>
      <c r="BC268" s="84"/>
      <c r="BD268" s="11"/>
      <c r="BE268" s="19">
        <f>H268/H252*100</f>
        <v>3.488982161594963</v>
      </c>
    </row>
    <row r="269" spans="2:57" s="14" customFormat="1" ht="14.25" customHeight="1">
      <c r="B269" s="78" t="s">
        <v>26</v>
      </c>
      <c r="C269" s="78"/>
      <c r="D269" s="78"/>
      <c r="E269" s="15"/>
      <c r="F269" s="79">
        <v>5</v>
      </c>
      <c r="G269" s="80"/>
      <c r="H269" s="75">
        <f>SUM(J269:W269)</f>
        <v>189</v>
      </c>
      <c r="I269" s="76"/>
      <c r="J269" s="75">
        <v>109</v>
      </c>
      <c r="K269" s="76"/>
      <c r="L269" s="75" t="s">
        <v>30</v>
      </c>
      <c r="M269" s="77"/>
      <c r="N269" s="75">
        <v>64</v>
      </c>
      <c r="O269" s="83"/>
      <c r="P269" s="84">
        <v>5</v>
      </c>
      <c r="Q269" s="76"/>
      <c r="R269" s="75">
        <v>2</v>
      </c>
      <c r="S269" s="76"/>
      <c r="T269" s="75">
        <v>8</v>
      </c>
      <c r="U269" s="76"/>
      <c r="V269" s="75">
        <v>1</v>
      </c>
      <c r="W269" s="76"/>
      <c r="X269" s="75">
        <f t="shared" si="11"/>
        <v>79</v>
      </c>
      <c r="Y269" s="76"/>
      <c r="Z269" s="75">
        <v>53</v>
      </c>
      <c r="AA269" s="76"/>
      <c r="AB269" s="75" t="s">
        <v>30</v>
      </c>
      <c r="AC269" s="77"/>
      <c r="AD269" s="75">
        <v>19</v>
      </c>
      <c r="AE269" s="83"/>
      <c r="AF269" s="75">
        <v>3</v>
      </c>
      <c r="AG269" s="83"/>
      <c r="AH269" s="75">
        <v>1</v>
      </c>
      <c r="AI269" s="76"/>
      <c r="AJ269" s="75">
        <v>3</v>
      </c>
      <c r="AK269" s="76"/>
      <c r="AL269" s="75" t="s">
        <v>30</v>
      </c>
      <c r="AM269" s="76"/>
      <c r="AN269" s="75">
        <f>SUM(AP269:BC269)</f>
        <v>110</v>
      </c>
      <c r="AO269" s="77"/>
      <c r="AP269" s="75">
        <v>56</v>
      </c>
      <c r="AQ269" s="76"/>
      <c r="AR269" s="75" t="s">
        <v>30</v>
      </c>
      <c r="AS269" s="76"/>
      <c r="AT269" s="84">
        <v>45</v>
      </c>
      <c r="AU269" s="83"/>
      <c r="AV269" s="75">
        <v>2</v>
      </c>
      <c r="AW269" s="83"/>
      <c r="AX269" s="75">
        <v>1</v>
      </c>
      <c r="AY269" s="83"/>
      <c r="AZ269" s="75">
        <v>5</v>
      </c>
      <c r="BA269" s="83"/>
      <c r="BB269" s="75">
        <v>1</v>
      </c>
      <c r="BC269" s="84"/>
      <c r="BD269" s="16"/>
      <c r="BE269" s="19">
        <f>H269/H252*100</f>
        <v>4.958027282266527</v>
      </c>
    </row>
    <row r="270" spans="2:57" s="14" customFormat="1" ht="14.25" customHeight="1">
      <c r="B270" s="78" t="s">
        <v>25</v>
      </c>
      <c r="C270" s="78"/>
      <c r="D270" s="78"/>
      <c r="E270" s="15"/>
      <c r="F270" s="79">
        <v>11</v>
      </c>
      <c r="G270" s="80"/>
      <c r="H270" s="75">
        <f>SUM(J270:W270)+2</f>
        <v>421</v>
      </c>
      <c r="I270" s="76"/>
      <c r="J270" s="75">
        <v>238</v>
      </c>
      <c r="K270" s="76"/>
      <c r="L270" s="75">
        <v>9</v>
      </c>
      <c r="M270" s="77"/>
      <c r="N270" s="75">
        <v>154</v>
      </c>
      <c r="O270" s="83"/>
      <c r="P270" s="84">
        <v>5</v>
      </c>
      <c r="Q270" s="76"/>
      <c r="R270" s="75">
        <v>4</v>
      </c>
      <c r="S270" s="76"/>
      <c r="T270" s="75">
        <v>7</v>
      </c>
      <c r="U270" s="76"/>
      <c r="V270" s="75">
        <v>2</v>
      </c>
      <c r="W270" s="76"/>
      <c r="X270" s="75">
        <f>SUM(Z270:AM270)</f>
        <v>73</v>
      </c>
      <c r="Y270" s="76"/>
      <c r="Z270" s="75">
        <v>49</v>
      </c>
      <c r="AA270" s="76"/>
      <c r="AB270" s="75">
        <v>1</v>
      </c>
      <c r="AC270" s="77"/>
      <c r="AD270" s="75">
        <v>10</v>
      </c>
      <c r="AE270" s="83"/>
      <c r="AF270" s="75">
        <v>4</v>
      </c>
      <c r="AG270" s="83"/>
      <c r="AH270" s="75">
        <v>3</v>
      </c>
      <c r="AI270" s="76"/>
      <c r="AJ270" s="75">
        <v>6</v>
      </c>
      <c r="AK270" s="76"/>
      <c r="AL270" s="75" t="s">
        <v>30</v>
      </c>
      <c r="AM270" s="76"/>
      <c r="AN270" s="75">
        <f>SUM(AP270:BC270)+2</f>
        <v>348</v>
      </c>
      <c r="AO270" s="77"/>
      <c r="AP270" s="75">
        <v>189</v>
      </c>
      <c r="AQ270" s="76"/>
      <c r="AR270" s="75">
        <v>8</v>
      </c>
      <c r="AS270" s="76"/>
      <c r="AT270" s="84">
        <v>144</v>
      </c>
      <c r="AU270" s="83"/>
      <c r="AV270" s="75">
        <v>1</v>
      </c>
      <c r="AW270" s="83"/>
      <c r="AX270" s="75">
        <v>1</v>
      </c>
      <c r="AY270" s="83"/>
      <c r="AZ270" s="75">
        <v>1</v>
      </c>
      <c r="BA270" s="83"/>
      <c r="BB270" s="75">
        <v>2</v>
      </c>
      <c r="BC270" s="84"/>
      <c r="BD270" s="16"/>
      <c r="BE270" s="19">
        <f>H270/H252*100</f>
        <v>11.044071353620147</v>
      </c>
    </row>
    <row r="271" spans="2:57" s="14" customFormat="1" ht="14.25" customHeight="1">
      <c r="B271" s="78" t="s">
        <v>27</v>
      </c>
      <c r="C271" s="78"/>
      <c r="D271" s="78"/>
      <c r="E271" s="15"/>
      <c r="F271" s="79">
        <v>0.9</v>
      </c>
      <c r="G271" s="80"/>
      <c r="H271" s="75">
        <f>SUM(J271:W271)</f>
        <v>35</v>
      </c>
      <c r="I271" s="76"/>
      <c r="J271" s="75">
        <v>22</v>
      </c>
      <c r="K271" s="76"/>
      <c r="L271" s="75" t="s">
        <v>30</v>
      </c>
      <c r="M271" s="77"/>
      <c r="N271" s="75">
        <v>12</v>
      </c>
      <c r="O271" s="83"/>
      <c r="P271" s="84" t="s">
        <v>30</v>
      </c>
      <c r="Q271" s="76"/>
      <c r="R271" s="75" t="s">
        <v>30</v>
      </c>
      <c r="S271" s="76"/>
      <c r="T271" s="75">
        <v>1</v>
      </c>
      <c r="U271" s="76"/>
      <c r="V271" s="75" t="s">
        <v>30</v>
      </c>
      <c r="W271" s="76"/>
      <c r="X271" s="75">
        <f>SUM(Z271:AM271)</f>
        <v>25</v>
      </c>
      <c r="Y271" s="76"/>
      <c r="Z271" s="75">
        <v>16</v>
      </c>
      <c r="AA271" s="76"/>
      <c r="AB271" s="75" t="s">
        <v>30</v>
      </c>
      <c r="AC271" s="77"/>
      <c r="AD271" s="75">
        <v>9</v>
      </c>
      <c r="AE271" s="83"/>
      <c r="AF271" s="75" t="s">
        <v>30</v>
      </c>
      <c r="AG271" s="83"/>
      <c r="AH271" s="75" t="s">
        <v>30</v>
      </c>
      <c r="AI271" s="76"/>
      <c r="AJ271" s="75" t="s">
        <v>30</v>
      </c>
      <c r="AK271" s="76"/>
      <c r="AL271" s="75" t="s">
        <v>30</v>
      </c>
      <c r="AM271" s="76"/>
      <c r="AN271" s="75">
        <f>SUM(AP271:BC271)</f>
        <v>10</v>
      </c>
      <c r="AO271" s="77"/>
      <c r="AP271" s="75">
        <v>6</v>
      </c>
      <c r="AQ271" s="76"/>
      <c r="AR271" s="75" t="s">
        <v>30</v>
      </c>
      <c r="AS271" s="76"/>
      <c r="AT271" s="84">
        <v>3</v>
      </c>
      <c r="AU271" s="83"/>
      <c r="AV271" s="91" t="s">
        <v>30</v>
      </c>
      <c r="AW271" s="92"/>
      <c r="AX271" s="75" t="s">
        <v>30</v>
      </c>
      <c r="AY271" s="83"/>
      <c r="AZ271" s="75">
        <v>1</v>
      </c>
      <c r="BA271" s="83"/>
      <c r="BB271" s="75" t="s">
        <v>30</v>
      </c>
      <c r="BC271" s="84"/>
      <c r="BD271" s="16"/>
      <c r="BE271" s="19">
        <f>H271/H252*100</f>
        <v>0.9181532004197271</v>
      </c>
    </row>
    <row r="272" spans="2:57" s="14" customFormat="1" ht="14.25" customHeight="1">
      <c r="B272" s="90" t="s">
        <v>38</v>
      </c>
      <c r="C272" s="90"/>
      <c r="D272" s="90"/>
      <c r="E272" s="26"/>
      <c r="F272" s="79">
        <v>5.4</v>
      </c>
      <c r="G272" s="80"/>
      <c r="H272" s="75">
        <f>SUM(J272:W272)</f>
        <v>205</v>
      </c>
      <c r="I272" s="76"/>
      <c r="J272" s="75">
        <v>87</v>
      </c>
      <c r="K272" s="76"/>
      <c r="L272" s="75">
        <v>6</v>
      </c>
      <c r="M272" s="77"/>
      <c r="N272" s="75">
        <v>59</v>
      </c>
      <c r="O272" s="83"/>
      <c r="P272" s="84">
        <v>20</v>
      </c>
      <c r="Q272" s="76"/>
      <c r="R272" s="75">
        <v>4</v>
      </c>
      <c r="S272" s="76"/>
      <c r="T272" s="75">
        <v>24</v>
      </c>
      <c r="U272" s="76"/>
      <c r="V272" s="75">
        <v>5</v>
      </c>
      <c r="W272" s="76"/>
      <c r="X272" s="75">
        <f>SUM(Z272:AM272)</f>
        <v>130</v>
      </c>
      <c r="Y272" s="76"/>
      <c r="Z272" s="75">
        <v>58</v>
      </c>
      <c r="AA272" s="76"/>
      <c r="AB272" s="75">
        <v>1</v>
      </c>
      <c r="AC272" s="77"/>
      <c r="AD272" s="75">
        <v>33</v>
      </c>
      <c r="AE272" s="83"/>
      <c r="AF272" s="75">
        <v>18</v>
      </c>
      <c r="AG272" s="83"/>
      <c r="AH272" s="75">
        <v>4</v>
      </c>
      <c r="AI272" s="76"/>
      <c r="AJ272" s="75">
        <v>15</v>
      </c>
      <c r="AK272" s="76"/>
      <c r="AL272" s="75">
        <v>1</v>
      </c>
      <c r="AM272" s="76"/>
      <c r="AN272" s="75">
        <f>SUM(AP272:BC272)</f>
        <v>75</v>
      </c>
      <c r="AO272" s="77"/>
      <c r="AP272" s="75">
        <v>29</v>
      </c>
      <c r="AQ272" s="76"/>
      <c r="AR272" s="75">
        <v>5</v>
      </c>
      <c r="AS272" s="76"/>
      <c r="AT272" s="84">
        <v>26</v>
      </c>
      <c r="AU272" s="83"/>
      <c r="AV272" s="75">
        <v>2</v>
      </c>
      <c r="AW272" s="83"/>
      <c r="AX272" s="75" t="s">
        <v>30</v>
      </c>
      <c r="AY272" s="83"/>
      <c r="AZ272" s="75">
        <v>9</v>
      </c>
      <c r="BA272" s="83"/>
      <c r="BB272" s="75">
        <v>4</v>
      </c>
      <c r="BC272" s="84"/>
      <c r="BD272" s="16"/>
      <c r="BE272" s="19">
        <f>H272/H252*100</f>
        <v>5.377754459601259</v>
      </c>
    </row>
    <row r="273" spans="2:57" s="14" customFormat="1" ht="14.25" customHeight="1">
      <c r="B273" s="89" t="s">
        <v>37</v>
      </c>
      <c r="C273" s="89"/>
      <c r="D273" s="89"/>
      <c r="E273" s="39"/>
      <c r="F273" s="79">
        <v>2</v>
      </c>
      <c r="G273" s="80"/>
      <c r="H273" s="75">
        <f>SUM(J273:W273)</f>
        <v>76</v>
      </c>
      <c r="I273" s="76"/>
      <c r="J273" s="75">
        <v>59</v>
      </c>
      <c r="K273" s="76"/>
      <c r="L273" s="75" t="s">
        <v>30</v>
      </c>
      <c r="M273" s="77"/>
      <c r="N273" s="75">
        <v>17</v>
      </c>
      <c r="O273" s="83"/>
      <c r="P273" s="87" t="s">
        <v>30</v>
      </c>
      <c r="Q273" s="88"/>
      <c r="R273" s="87" t="s">
        <v>30</v>
      </c>
      <c r="S273" s="88"/>
      <c r="T273" s="87" t="s">
        <v>30</v>
      </c>
      <c r="U273" s="88"/>
      <c r="V273" s="87" t="s">
        <v>30</v>
      </c>
      <c r="W273" s="88"/>
      <c r="X273" s="75">
        <f>SUM(Z273:AM273)</f>
        <v>46</v>
      </c>
      <c r="Y273" s="76"/>
      <c r="Z273" s="75">
        <v>41</v>
      </c>
      <c r="AA273" s="76"/>
      <c r="AB273" s="75" t="s">
        <v>30</v>
      </c>
      <c r="AC273" s="77"/>
      <c r="AD273" s="75">
        <v>5</v>
      </c>
      <c r="AE273" s="83"/>
      <c r="AF273" s="75" t="s">
        <v>30</v>
      </c>
      <c r="AG273" s="83"/>
      <c r="AH273" s="75" t="s">
        <v>30</v>
      </c>
      <c r="AI273" s="83"/>
      <c r="AJ273" s="75" t="s">
        <v>30</v>
      </c>
      <c r="AK273" s="83"/>
      <c r="AL273" s="75" t="s">
        <v>30</v>
      </c>
      <c r="AM273" s="83"/>
      <c r="AN273" s="75">
        <f>SUM(AP273:BC273)</f>
        <v>30</v>
      </c>
      <c r="AO273" s="77"/>
      <c r="AP273" s="75">
        <v>18</v>
      </c>
      <c r="AQ273" s="76"/>
      <c r="AR273" s="75" t="s">
        <v>30</v>
      </c>
      <c r="AS273" s="76"/>
      <c r="AT273" s="84">
        <v>12</v>
      </c>
      <c r="AU273" s="83"/>
      <c r="AV273" s="75" t="s">
        <v>30</v>
      </c>
      <c r="AW273" s="83"/>
      <c r="AX273" s="75" t="s">
        <v>30</v>
      </c>
      <c r="AY273" s="83"/>
      <c r="AZ273" s="75" t="s">
        <v>30</v>
      </c>
      <c r="BA273" s="83"/>
      <c r="BB273" s="75" t="s">
        <v>30</v>
      </c>
      <c r="BC273" s="84"/>
      <c r="BD273" s="16"/>
      <c r="BE273" s="20">
        <f>H273/H252*100</f>
        <v>1.993704092339979</v>
      </c>
    </row>
    <row r="274" spans="2:57" s="14" customFormat="1" ht="14.25" customHeight="1">
      <c r="B274" s="78" t="s">
        <v>3</v>
      </c>
      <c r="C274" s="78"/>
      <c r="D274" s="78"/>
      <c r="E274" s="15"/>
      <c r="F274" s="79">
        <v>1.4</v>
      </c>
      <c r="G274" s="80"/>
      <c r="H274" s="75">
        <f>SUM(J274:W274)+30</f>
        <v>52</v>
      </c>
      <c r="I274" s="76"/>
      <c r="J274" s="75">
        <v>8</v>
      </c>
      <c r="K274" s="76"/>
      <c r="L274" s="75">
        <v>3</v>
      </c>
      <c r="M274" s="77"/>
      <c r="N274" s="75">
        <v>7</v>
      </c>
      <c r="O274" s="83"/>
      <c r="P274" s="84">
        <v>1</v>
      </c>
      <c r="Q274" s="76"/>
      <c r="R274" s="75" t="s">
        <v>30</v>
      </c>
      <c r="S274" s="76"/>
      <c r="T274" s="75">
        <v>3</v>
      </c>
      <c r="U274" s="76"/>
      <c r="V274" s="75" t="s">
        <v>30</v>
      </c>
      <c r="W274" s="76"/>
      <c r="X274" s="75">
        <f>SUM(Z274:AM274)+17</f>
        <v>27</v>
      </c>
      <c r="Y274" s="76"/>
      <c r="Z274" s="75">
        <v>4</v>
      </c>
      <c r="AA274" s="76"/>
      <c r="AB274" s="75">
        <v>1</v>
      </c>
      <c r="AC274" s="77"/>
      <c r="AD274" s="75">
        <v>1</v>
      </c>
      <c r="AE274" s="83"/>
      <c r="AF274" s="75">
        <v>1</v>
      </c>
      <c r="AG274" s="83"/>
      <c r="AH274" s="75" t="s">
        <v>30</v>
      </c>
      <c r="AI274" s="83"/>
      <c r="AJ274" s="75">
        <v>3</v>
      </c>
      <c r="AK274" s="76"/>
      <c r="AL274" s="85" t="s">
        <v>30</v>
      </c>
      <c r="AM274" s="86"/>
      <c r="AN274" s="75">
        <f>SUM(AP274:BC274)+13</f>
        <v>25</v>
      </c>
      <c r="AO274" s="77"/>
      <c r="AP274" s="75">
        <v>4</v>
      </c>
      <c r="AQ274" s="76"/>
      <c r="AR274" s="75">
        <v>2</v>
      </c>
      <c r="AS274" s="76"/>
      <c r="AT274" s="84">
        <v>6</v>
      </c>
      <c r="AU274" s="83"/>
      <c r="AV274" s="75" t="s">
        <v>30</v>
      </c>
      <c r="AW274" s="83"/>
      <c r="AX274" s="75" t="s">
        <v>30</v>
      </c>
      <c r="AY274" s="83"/>
      <c r="AZ274" s="75" t="s">
        <v>30</v>
      </c>
      <c r="BA274" s="83"/>
      <c r="BB274" s="75" t="s">
        <v>30</v>
      </c>
      <c r="BC274" s="84"/>
      <c r="BE274" s="18">
        <f>H274/H252*100</f>
        <v>1.3641133263378804</v>
      </c>
    </row>
    <row r="275" spans="2:57" s="14" customFormat="1" ht="14.25" customHeight="1">
      <c r="B275" s="15"/>
      <c r="C275" s="15"/>
      <c r="D275" s="15"/>
      <c r="E275" s="15"/>
      <c r="F275" s="29"/>
      <c r="G275" s="68"/>
      <c r="H275" s="4"/>
      <c r="I275" s="30"/>
      <c r="J275" s="4"/>
      <c r="K275" s="30"/>
      <c r="L275" s="4"/>
      <c r="M275" s="32"/>
      <c r="N275" s="73"/>
      <c r="O275" s="30"/>
      <c r="P275" s="10"/>
      <c r="Q275" s="30"/>
      <c r="R275" s="4"/>
      <c r="S275" s="30"/>
      <c r="T275" s="4"/>
      <c r="U275" s="30"/>
      <c r="V275" s="4"/>
      <c r="W275" s="30"/>
      <c r="X275" s="4"/>
      <c r="Y275" s="30"/>
      <c r="Z275" s="4"/>
      <c r="AA275" s="30"/>
      <c r="AB275" s="4"/>
      <c r="AC275" s="32"/>
      <c r="AD275" s="73"/>
      <c r="AE275" s="30"/>
      <c r="AF275" s="4"/>
      <c r="AG275" s="5"/>
      <c r="AH275" s="4"/>
      <c r="AI275" s="30"/>
      <c r="AJ275" s="4"/>
      <c r="AK275" s="30"/>
      <c r="AL275" s="6"/>
      <c r="AM275" s="71"/>
      <c r="AN275" s="4"/>
      <c r="AO275" s="32"/>
      <c r="AP275" s="4"/>
      <c r="AQ275" s="30"/>
      <c r="AR275" s="4"/>
      <c r="AS275" s="30"/>
      <c r="AT275" s="36"/>
      <c r="AU275" s="35"/>
      <c r="AV275" s="4"/>
      <c r="AW275" s="5"/>
      <c r="AX275" s="4"/>
      <c r="AY275" s="5"/>
      <c r="AZ275" s="4"/>
      <c r="BA275" s="5"/>
      <c r="BB275" s="4"/>
      <c r="BC275" s="10"/>
      <c r="BE275" s="18"/>
    </row>
    <row r="276" spans="1:57" s="14" customFormat="1" ht="14.25" customHeight="1">
      <c r="A276" s="14" t="s">
        <v>4</v>
      </c>
      <c r="D276" s="16"/>
      <c r="E276" s="16"/>
      <c r="F276" s="29"/>
      <c r="G276" s="68"/>
      <c r="H276" s="34"/>
      <c r="I276" s="35"/>
      <c r="J276" s="36"/>
      <c r="K276" s="36"/>
      <c r="L276" s="34"/>
      <c r="M276" s="35"/>
      <c r="N276" s="36"/>
      <c r="O276" s="35"/>
      <c r="P276" s="36"/>
      <c r="Q276" s="36"/>
      <c r="R276" s="34"/>
      <c r="S276" s="35"/>
      <c r="T276" s="34"/>
      <c r="U276" s="35"/>
      <c r="V276" s="34"/>
      <c r="W276" s="35"/>
      <c r="X276" s="34"/>
      <c r="Y276" s="35"/>
      <c r="Z276" s="34"/>
      <c r="AA276" s="35"/>
      <c r="AB276" s="34"/>
      <c r="AC276" s="35"/>
      <c r="AD276" s="36"/>
      <c r="AE276" s="35"/>
      <c r="AF276" s="37"/>
      <c r="AG276" s="37"/>
      <c r="AH276" s="34"/>
      <c r="AI276" s="35"/>
      <c r="AJ276" s="37"/>
      <c r="AK276" s="37"/>
      <c r="AL276" s="34"/>
      <c r="AM276" s="35"/>
      <c r="AN276" s="34"/>
      <c r="AO276" s="36"/>
      <c r="AP276" s="34"/>
      <c r="AQ276" s="35"/>
      <c r="AR276" s="34"/>
      <c r="AS276" s="35"/>
      <c r="AT276" s="36"/>
      <c r="AU276" s="35"/>
      <c r="AV276" s="34"/>
      <c r="AW276" s="35"/>
      <c r="AX276" s="34"/>
      <c r="AY276" s="35"/>
      <c r="AZ276" s="34"/>
      <c r="BA276" s="35"/>
      <c r="BB276" s="34"/>
      <c r="BC276" s="36"/>
      <c r="BD276" s="18">
        <f>1.9+41.2+53.2</f>
        <v>96.30000000000001</v>
      </c>
      <c r="BE276" s="18">
        <f>H277+H279+H281</f>
        <v>3760</v>
      </c>
    </row>
    <row r="277" spans="2:59" s="14" customFormat="1" ht="14.25" customHeight="1">
      <c r="B277" s="78" t="s">
        <v>6</v>
      </c>
      <c r="C277" s="78"/>
      <c r="D277" s="78"/>
      <c r="E277" s="15"/>
      <c r="F277" s="79">
        <v>4.9</v>
      </c>
      <c r="G277" s="80"/>
      <c r="H277" s="75">
        <f>SUM(J277:W277)</f>
        <v>185</v>
      </c>
      <c r="I277" s="76"/>
      <c r="J277" s="75">
        <f>SUM(J254:K256)</f>
        <v>35</v>
      </c>
      <c r="K277" s="76"/>
      <c r="L277" s="75">
        <f>SUM(L254:M256)</f>
        <v>1</v>
      </c>
      <c r="M277" s="76"/>
      <c r="N277" s="75">
        <f>SUM(N254:O256)</f>
        <v>22</v>
      </c>
      <c r="O277" s="76"/>
      <c r="P277" s="75">
        <f>SUM(P254:Q256)</f>
        <v>6</v>
      </c>
      <c r="Q277" s="76"/>
      <c r="R277" s="75">
        <f>SUM(R254:S256)</f>
        <v>3</v>
      </c>
      <c r="S277" s="76"/>
      <c r="T277" s="75">
        <f>SUM(T254:U256)</f>
        <v>93</v>
      </c>
      <c r="U277" s="76"/>
      <c r="V277" s="75">
        <f>SUM(V254:W256)</f>
        <v>25</v>
      </c>
      <c r="W277" s="76"/>
      <c r="X277" s="75">
        <f>SUM(X254:Y256)</f>
        <v>122</v>
      </c>
      <c r="Y277" s="76"/>
      <c r="Z277" s="75">
        <f>SUM(Z254:AA256)</f>
        <v>22</v>
      </c>
      <c r="AA277" s="76"/>
      <c r="AB277" s="75">
        <f>SUM(AB254:AC256)</f>
        <v>1</v>
      </c>
      <c r="AC277" s="76"/>
      <c r="AD277" s="75">
        <f>SUM(AD254:AE256)</f>
        <v>10</v>
      </c>
      <c r="AE277" s="76"/>
      <c r="AF277" s="75">
        <f>SUM(AF254:AG256)</f>
        <v>5</v>
      </c>
      <c r="AG277" s="76"/>
      <c r="AH277" s="75">
        <f>SUM(AH254:AI256)</f>
        <v>3</v>
      </c>
      <c r="AI277" s="76"/>
      <c r="AJ277" s="75">
        <f>SUM(AJ254:AK256)</f>
        <v>78</v>
      </c>
      <c r="AK277" s="76"/>
      <c r="AL277" s="75">
        <f>SUM(AL254:AM256)</f>
        <v>3</v>
      </c>
      <c r="AM277" s="76"/>
      <c r="AN277" s="75">
        <f>SUM(AN254:AO256)</f>
        <v>63</v>
      </c>
      <c r="AO277" s="76"/>
      <c r="AP277" s="75">
        <f>SUM(AP254:AQ256)</f>
        <v>13</v>
      </c>
      <c r="AQ277" s="76"/>
      <c r="AR277" s="75">
        <f>SUM(AR254:AS256)</f>
        <v>0</v>
      </c>
      <c r="AS277" s="76"/>
      <c r="AT277" s="75">
        <f>SUM(AT254:AU256)</f>
        <v>12</v>
      </c>
      <c r="AU277" s="76"/>
      <c r="AV277" s="75">
        <f>SUM(AV254:AW256)</f>
        <v>1</v>
      </c>
      <c r="AW277" s="76"/>
      <c r="AX277" s="75">
        <f>SUM(AX254:AY256)</f>
        <v>0</v>
      </c>
      <c r="AY277" s="76"/>
      <c r="AZ277" s="75">
        <f>SUM(AZ254:BA256)</f>
        <v>15</v>
      </c>
      <c r="BA277" s="76"/>
      <c r="BB277" s="75">
        <f>SUM(BB254:BC256)</f>
        <v>22</v>
      </c>
      <c r="BC277" s="77"/>
      <c r="BD277" s="16"/>
      <c r="BE277" s="18">
        <f>SUM(F254:G256)</f>
        <v>4.8</v>
      </c>
      <c r="BF277" s="16"/>
      <c r="BG277" s="28">
        <f>SUM(BE254:BE256)</f>
        <v>4.853095487932843</v>
      </c>
    </row>
    <row r="278" spans="2:58" s="22" customFormat="1" ht="6" customHeight="1">
      <c r="B278" s="15"/>
      <c r="D278" s="23"/>
      <c r="E278" s="23"/>
      <c r="F278" s="29"/>
      <c r="G278" s="68"/>
      <c r="H278" s="4"/>
      <c r="I278" s="30"/>
      <c r="J278" s="4"/>
      <c r="K278" s="30"/>
      <c r="L278" s="4"/>
      <c r="M278" s="30"/>
      <c r="N278" s="32"/>
      <c r="O278" s="30"/>
      <c r="P278" s="10"/>
      <c r="Q278" s="30"/>
      <c r="R278" s="4"/>
      <c r="S278" s="30"/>
      <c r="T278" s="4"/>
      <c r="U278" s="30"/>
      <c r="V278" s="4"/>
      <c r="W278" s="30"/>
      <c r="X278" s="4"/>
      <c r="Y278" s="30"/>
      <c r="Z278" s="4"/>
      <c r="AA278" s="30"/>
      <c r="AB278" s="4"/>
      <c r="AC278" s="30"/>
      <c r="AD278" s="32"/>
      <c r="AE278" s="30"/>
      <c r="AF278" s="4"/>
      <c r="AG278" s="30"/>
      <c r="AH278" s="4"/>
      <c r="AI278" s="30"/>
      <c r="AJ278" s="4"/>
      <c r="AK278" s="30"/>
      <c r="AL278" s="4"/>
      <c r="AM278" s="30"/>
      <c r="AN278" s="4"/>
      <c r="AO278" s="32"/>
      <c r="AP278" s="4"/>
      <c r="AQ278" s="30"/>
      <c r="AR278" s="4"/>
      <c r="AS278" s="30"/>
      <c r="AT278" s="32"/>
      <c r="AU278" s="30"/>
      <c r="AV278" s="4"/>
      <c r="AW278" s="5"/>
      <c r="AX278" s="4"/>
      <c r="AY278" s="5"/>
      <c r="AZ278" s="4"/>
      <c r="BA278" s="5"/>
      <c r="BB278" s="4"/>
      <c r="BC278" s="10"/>
      <c r="BD278" s="23"/>
      <c r="BE278" s="31"/>
      <c r="BF278" s="23"/>
    </row>
    <row r="279" spans="2:59" s="14" customFormat="1" ht="14.25" customHeight="1">
      <c r="B279" s="78" t="s">
        <v>5</v>
      </c>
      <c r="C279" s="78"/>
      <c r="D279" s="78"/>
      <c r="E279" s="15"/>
      <c r="F279" s="79">
        <v>41.3</v>
      </c>
      <c r="G279" s="80"/>
      <c r="H279" s="75">
        <f>SUM(J279:W279)+2+6</f>
        <v>1574</v>
      </c>
      <c r="I279" s="76"/>
      <c r="J279" s="75">
        <f>SUM(J257:K259)</f>
        <v>920</v>
      </c>
      <c r="K279" s="76"/>
      <c r="L279" s="75">
        <f>SUM(L257:M259)</f>
        <v>96</v>
      </c>
      <c r="M279" s="76"/>
      <c r="N279" s="75">
        <f>SUM(N257:O259)</f>
        <v>263</v>
      </c>
      <c r="O279" s="76"/>
      <c r="P279" s="75">
        <f>SUM(P257:Q259)</f>
        <v>103</v>
      </c>
      <c r="Q279" s="76"/>
      <c r="R279" s="75">
        <f>SUM(R257:S259)</f>
        <v>33</v>
      </c>
      <c r="S279" s="76"/>
      <c r="T279" s="75">
        <f>SUM(T257:U259)</f>
        <v>92</v>
      </c>
      <c r="U279" s="76"/>
      <c r="V279" s="75">
        <f>SUM(V257:W259)</f>
        <v>59</v>
      </c>
      <c r="W279" s="76"/>
      <c r="X279" s="75">
        <f>SUM(X257:Y259)</f>
        <v>1088</v>
      </c>
      <c r="Y279" s="76"/>
      <c r="Z279" s="75">
        <f>SUM(Z257:AA259)</f>
        <v>737</v>
      </c>
      <c r="AA279" s="76"/>
      <c r="AB279" s="75">
        <f>SUM(AB257:AC259)</f>
        <v>37</v>
      </c>
      <c r="AC279" s="76"/>
      <c r="AD279" s="75">
        <f>SUM(AD257:AE259)</f>
        <v>98</v>
      </c>
      <c r="AE279" s="76"/>
      <c r="AF279" s="75">
        <f>SUM(AF257:AG259)</f>
        <v>76</v>
      </c>
      <c r="AG279" s="76"/>
      <c r="AH279" s="75">
        <f>SUM(AH257:AI259)</f>
        <v>32</v>
      </c>
      <c r="AI279" s="76"/>
      <c r="AJ279" s="75">
        <f>SUM(AJ257:AK259)</f>
        <v>81</v>
      </c>
      <c r="AK279" s="76"/>
      <c r="AL279" s="75">
        <f>SUM(AL257:AM259)</f>
        <v>20</v>
      </c>
      <c r="AM279" s="76"/>
      <c r="AN279" s="75">
        <f>SUM(AN257:AO259)</f>
        <v>486</v>
      </c>
      <c r="AO279" s="76"/>
      <c r="AP279" s="75">
        <f>SUM(AP257:AQ259)</f>
        <v>183</v>
      </c>
      <c r="AQ279" s="76"/>
      <c r="AR279" s="75">
        <f>SUM(AR257:AS259)</f>
        <v>59</v>
      </c>
      <c r="AS279" s="76"/>
      <c r="AT279" s="75">
        <f>SUM(AT257:AU259)</f>
        <v>165</v>
      </c>
      <c r="AU279" s="76"/>
      <c r="AV279" s="75">
        <f>SUM(AV257:AW259)</f>
        <v>27</v>
      </c>
      <c r="AW279" s="76"/>
      <c r="AX279" s="81">
        <f>SUM(AX257:AY259)</f>
        <v>1</v>
      </c>
      <c r="AY279" s="82"/>
      <c r="AZ279" s="75">
        <f>SUM(AZ257:BA259)</f>
        <v>11</v>
      </c>
      <c r="BA279" s="76"/>
      <c r="BB279" s="75">
        <f>SUM(BB257:BC259)</f>
        <v>39</v>
      </c>
      <c r="BC279" s="77"/>
      <c r="BD279" s="16"/>
      <c r="BE279" s="18">
        <f>SUM(F257:G259)</f>
        <v>41.300000000000004</v>
      </c>
      <c r="BF279" s="16"/>
      <c r="BG279" s="28">
        <f>SUM(BE257:BE259)</f>
        <v>41.29066107030431</v>
      </c>
    </row>
    <row r="280" spans="2:58" s="22" customFormat="1" ht="5.25" customHeight="1">
      <c r="B280" s="15"/>
      <c r="D280" s="23"/>
      <c r="E280" s="23"/>
      <c r="F280" s="29"/>
      <c r="G280" s="68"/>
      <c r="H280" s="4"/>
      <c r="I280" s="30"/>
      <c r="J280" s="4"/>
      <c r="K280" s="30"/>
      <c r="L280" s="4"/>
      <c r="M280" s="30"/>
      <c r="N280" s="32"/>
      <c r="O280" s="30"/>
      <c r="P280" s="10"/>
      <c r="Q280" s="30"/>
      <c r="R280" s="4"/>
      <c r="S280" s="30"/>
      <c r="T280" s="4"/>
      <c r="U280" s="30"/>
      <c r="V280" s="4"/>
      <c r="W280" s="30"/>
      <c r="X280" s="4"/>
      <c r="Y280" s="30"/>
      <c r="Z280" s="4"/>
      <c r="AA280" s="30"/>
      <c r="AB280" s="4"/>
      <c r="AC280" s="30"/>
      <c r="AD280" s="32"/>
      <c r="AE280" s="30"/>
      <c r="AF280" s="4"/>
      <c r="AG280" s="30"/>
      <c r="AH280" s="4"/>
      <c r="AI280" s="30"/>
      <c r="AJ280" s="4"/>
      <c r="AK280" s="30"/>
      <c r="AL280" s="4"/>
      <c r="AM280" s="30"/>
      <c r="AN280" s="4"/>
      <c r="AO280" s="32"/>
      <c r="AP280" s="4"/>
      <c r="AQ280" s="30"/>
      <c r="AR280" s="4"/>
      <c r="AS280" s="30"/>
      <c r="AT280" s="32"/>
      <c r="AU280" s="30"/>
      <c r="AV280" s="4"/>
      <c r="AW280" s="5"/>
      <c r="AX280" s="4"/>
      <c r="AY280" s="5"/>
      <c r="AZ280" s="4"/>
      <c r="BA280" s="5"/>
      <c r="BB280" s="4"/>
      <c r="BC280" s="10"/>
      <c r="BD280" s="23"/>
      <c r="BE280" s="31"/>
      <c r="BF280" s="23"/>
    </row>
    <row r="281" spans="2:59" s="14" customFormat="1" ht="14.25" customHeight="1">
      <c r="B281" s="78" t="s">
        <v>7</v>
      </c>
      <c r="C281" s="78"/>
      <c r="D281" s="78"/>
      <c r="E281" s="15"/>
      <c r="F281" s="79">
        <v>52.5</v>
      </c>
      <c r="G281" s="80"/>
      <c r="H281" s="75">
        <f>SUM(J281:W281)+1+2+1+1+2+2</f>
        <v>2001</v>
      </c>
      <c r="I281" s="76"/>
      <c r="J281" s="75">
        <f>SUM(J260:K273)</f>
        <v>955</v>
      </c>
      <c r="K281" s="76"/>
      <c r="L281" s="75">
        <f>SUM(L260:M273)</f>
        <v>33</v>
      </c>
      <c r="M281" s="76"/>
      <c r="N281" s="75">
        <f>SUM(N260:O273)</f>
        <v>687</v>
      </c>
      <c r="O281" s="76"/>
      <c r="P281" s="75">
        <f>SUM(P260:Q273)</f>
        <v>89</v>
      </c>
      <c r="Q281" s="76"/>
      <c r="R281" s="75">
        <f>SUM(R260:S273)</f>
        <v>36</v>
      </c>
      <c r="S281" s="76"/>
      <c r="T281" s="75">
        <f>SUM(T260:U273)</f>
        <v>150</v>
      </c>
      <c r="U281" s="76"/>
      <c r="V281" s="75">
        <f>SUM(V260:W273)</f>
        <v>42</v>
      </c>
      <c r="W281" s="76"/>
      <c r="X281" s="75">
        <f>SUM(X260:Y273)</f>
        <v>912</v>
      </c>
      <c r="Y281" s="76"/>
      <c r="Z281" s="75">
        <f>SUM(Z260:AA273)</f>
        <v>523</v>
      </c>
      <c r="AA281" s="76"/>
      <c r="AB281" s="75">
        <f>SUM(AB260:AC273)</f>
        <v>12</v>
      </c>
      <c r="AC281" s="76"/>
      <c r="AD281" s="75">
        <f>SUM(AD260:AE273)</f>
        <v>174</v>
      </c>
      <c r="AE281" s="76"/>
      <c r="AF281" s="75">
        <f>SUM(AF260:AG273)</f>
        <v>69</v>
      </c>
      <c r="AG281" s="76"/>
      <c r="AH281" s="75">
        <f>SUM(AH260:AI273)</f>
        <v>24</v>
      </c>
      <c r="AI281" s="76"/>
      <c r="AJ281" s="75">
        <f>SUM(AJ260:AK273)</f>
        <v>97</v>
      </c>
      <c r="AK281" s="76"/>
      <c r="AL281" s="75">
        <f>SUM(AL260:AM273)</f>
        <v>8</v>
      </c>
      <c r="AM281" s="76"/>
      <c r="AN281" s="75">
        <f>SUM(AN260:AO273)</f>
        <v>1089</v>
      </c>
      <c r="AO281" s="76"/>
      <c r="AP281" s="75">
        <f>SUM(AP260:AQ273)</f>
        <v>432</v>
      </c>
      <c r="AQ281" s="76"/>
      <c r="AR281" s="75">
        <f>SUM(AR260:AS273)</f>
        <v>21</v>
      </c>
      <c r="AS281" s="76"/>
      <c r="AT281" s="75">
        <f>SUM(AT260:AU273)</f>
        <v>513</v>
      </c>
      <c r="AU281" s="76"/>
      <c r="AV281" s="75">
        <f>SUM(AV260:AW273)</f>
        <v>20</v>
      </c>
      <c r="AW281" s="76"/>
      <c r="AX281" s="75">
        <f>SUM(AX260:AY273)</f>
        <v>12</v>
      </c>
      <c r="AY281" s="76"/>
      <c r="AZ281" s="75">
        <f>SUM(AZ260:BA273)</f>
        <v>53</v>
      </c>
      <c r="BA281" s="76"/>
      <c r="BB281" s="75">
        <f>SUM(BB260:BC273)</f>
        <v>34</v>
      </c>
      <c r="BC281" s="77"/>
      <c r="BD281" s="16"/>
      <c r="BE281" s="18">
        <f>SUM(F260:G273)</f>
        <v>52.5</v>
      </c>
      <c r="BF281" s="16"/>
      <c r="BG281" s="28">
        <f>SUM(BE260:BE273)</f>
        <v>52.49213011542497</v>
      </c>
    </row>
    <row r="282" spans="1:59" s="13" customFormat="1" ht="14.25" customHeight="1" thickBot="1">
      <c r="A282" s="40"/>
      <c r="B282" s="40"/>
      <c r="C282" s="40"/>
      <c r="D282" s="40"/>
      <c r="E282" s="40"/>
      <c r="F282" s="41"/>
      <c r="G282" s="40"/>
      <c r="H282" s="41"/>
      <c r="I282" s="60"/>
      <c r="J282" s="40"/>
      <c r="K282" s="40"/>
      <c r="L282" s="41"/>
      <c r="M282" s="40"/>
      <c r="N282" s="41"/>
      <c r="O282" s="60"/>
      <c r="P282" s="40"/>
      <c r="Q282" s="40"/>
      <c r="R282" s="41"/>
      <c r="S282" s="60"/>
      <c r="T282" s="41"/>
      <c r="U282" s="60"/>
      <c r="V282" s="41"/>
      <c r="W282" s="60"/>
      <c r="X282" s="41"/>
      <c r="Y282" s="60"/>
      <c r="Z282" s="41"/>
      <c r="AA282" s="60"/>
      <c r="AB282" s="41"/>
      <c r="AC282" s="40"/>
      <c r="AD282" s="41"/>
      <c r="AE282" s="60"/>
      <c r="AF282" s="40"/>
      <c r="AG282" s="40"/>
      <c r="AH282" s="41"/>
      <c r="AI282" s="60"/>
      <c r="AJ282" s="40"/>
      <c r="AK282" s="40"/>
      <c r="AL282" s="41"/>
      <c r="AM282" s="60"/>
      <c r="AN282" s="41"/>
      <c r="AO282" s="40"/>
      <c r="AP282" s="41"/>
      <c r="AQ282" s="60"/>
      <c r="AR282" s="41"/>
      <c r="AS282" s="60"/>
      <c r="AT282" s="40"/>
      <c r="AU282" s="60"/>
      <c r="AV282" s="41"/>
      <c r="AW282" s="60"/>
      <c r="AX282" s="41"/>
      <c r="AY282" s="60"/>
      <c r="AZ282" s="41"/>
      <c r="BA282" s="60"/>
      <c r="BB282" s="41"/>
      <c r="BC282" s="40"/>
      <c r="BD282" s="16"/>
      <c r="BE282" s="18"/>
      <c r="BF282" s="14"/>
      <c r="BG282" s="14"/>
    </row>
    <row r="283" spans="1:57" s="1" customFormat="1" ht="13.5">
      <c r="A283" s="2" t="s">
        <v>68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E283" s="7"/>
    </row>
    <row r="284" spans="1:57" s="1" customFormat="1" ht="13.5">
      <c r="A284" s="2" t="s">
        <v>49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E284" s="7"/>
    </row>
    <row r="285" spans="1:57" s="1" customFormat="1" ht="13.5">
      <c r="A285" s="2"/>
      <c r="BE285" s="7"/>
    </row>
    <row r="286" s="1" customFormat="1" ht="13.5">
      <c r="BE286" s="7"/>
    </row>
    <row r="287" s="1" customFormat="1" ht="13.5">
      <c r="BE287" s="7"/>
    </row>
  </sheetData>
  <sheetProtection/>
  <mergeCells count="5332">
    <mergeCell ref="A3:D3"/>
    <mergeCell ref="F3:W3"/>
    <mergeCell ref="X3:AM3"/>
    <mergeCell ref="AN3:BC3"/>
    <mergeCell ref="F4:G5"/>
    <mergeCell ref="H4:I5"/>
    <mergeCell ref="J4:O4"/>
    <mergeCell ref="P4:Q5"/>
    <mergeCell ref="R4:S5"/>
    <mergeCell ref="T4:U5"/>
    <mergeCell ref="V4:W5"/>
    <mergeCell ref="X4:Y5"/>
    <mergeCell ref="Z4:AE4"/>
    <mergeCell ref="AF4:AG5"/>
    <mergeCell ref="AH4:AI5"/>
    <mergeCell ref="AJ4:AK5"/>
    <mergeCell ref="AL4:AM5"/>
    <mergeCell ref="AN4:AO5"/>
    <mergeCell ref="AP4:AU4"/>
    <mergeCell ref="AV4:AW5"/>
    <mergeCell ref="AX4:AY5"/>
    <mergeCell ref="AZ4:BA5"/>
    <mergeCell ref="AT5:AU5"/>
    <mergeCell ref="BB4:BC5"/>
    <mergeCell ref="A5:D5"/>
    <mergeCell ref="J5:K5"/>
    <mergeCell ref="L5:M5"/>
    <mergeCell ref="N5:O5"/>
    <mergeCell ref="Z5:AA5"/>
    <mergeCell ref="AB5:AC5"/>
    <mergeCell ref="AD5:AE5"/>
    <mergeCell ref="AP5:AQ5"/>
    <mergeCell ref="AR5:AS5"/>
    <mergeCell ref="A7:D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9:D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B9:BC9"/>
    <mergeCell ref="B10:D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11:D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12:D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13:D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14:D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15:D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16:D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17:D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18:D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8:BC18"/>
    <mergeCell ref="B19:D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9:BC19"/>
    <mergeCell ref="B20:D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Y20"/>
    <mergeCell ref="AZ20:BA20"/>
    <mergeCell ref="BB20:BC20"/>
    <mergeCell ref="B21:D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Y21"/>
    <mergeCell ref="AZ21:BA21"/>
    <mergeCell ref="BB21:BC21"/>
    <mergeCell ref="B22:D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Y22"/>
    <mergeCell ref="AZ22:BA22"/>
    <mergeCell ref="BB22:BC22"/>
    <mergeCell ref="B23:D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Y23"/>
    <mergeCell ref="AZ23:BA23"/>
    <mergeCell ref="BB23:BC23"/>
    <mergeCell ref="B24:D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Y24"/>
    <mergeCell ref="AZ24:BA24"/>
    <mergeCell ref="BB24:BC24"/>
    <mergeCell ref="B25:D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26:D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27:D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28:D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Y28"/>
    <mergeCell ref="AZ28:BA28"/>
    <mergeCell ref="BB28:BC28"/>
    <mergeCell ref="B29:D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Y29"/>
    <mergeCell ref="AZ29:BA29"/>
    <mergeCell ref="BB29:BC29"/>
    <mergeCell ref="B32:D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B32:BC32"/>
    <mergeCell ref="B34:D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B36:D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AV36:AW36"/>
    <mergeCell ref="AX36:AY36"/>
    <mergeCell ref="AZ36:BA36"/>
    <mergeCell ref="BB36:BC36"/>
    <mergeCell ref="A39:D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R39:AS39"/>
    <mergeCell ref="AT39:AU39"/>
    <mergeCell ref="AV39:AW39"/>
    <mergeCell ref="AX39:AY39"/>
    <mergeCell ref="AZ39:BA39"/>
    <mergeCell ref="BB39:BC39"/>
    <mergeCell ref="B41:D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AX41:AY41"/>
    <mergeCell ref="AZ41:BA41"/>
    <mergeCell ref="BB41:BC41"/>
    <mergeCell ref="B42:D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43:D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44:D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X44:AY44"/>
    <mergeCell ref="AZ44:BA44"/>
    <mergeCell ref="BB44:BC44"/>
    <mergeCell ref="B45:D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46:D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47:D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B48:D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B49:D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50:D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AX50:AY50"/>
    <mergeCell ref="AZ50:BA50"/>
    <mergeCell ref="BB50:BC50"/>
    <mergeCell ref="B51:D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AZ51:BA51"/>
    <mergeCell ref="BB51:BC51"/>
    <mergeCell ref="B52:D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53:D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54:D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55:D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56:D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57:D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58:D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59:D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60:D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61:D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64:D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66:D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68:D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A74:D74"/>
    <mergeCell ref="F74:W74"/>
    <mergeCell ref="X74:AM74"/>
    <mergeCell ref="AN74:BC74"/>
    <mergeCell ref="F75:G76"/>
    <mergeCell ref="H75:I76"/>
    <mergeCell ref="J75:O75"/>
    <mergeCell ref="P75:Q76"/>
    <mergeCell ref="R75:S76"/>
    <mergeCell ref="T75:U76"/>
    <mergeCell ref="V75:W76"/>
    <mergeCell ref="X75:Y76"/>
    <mergeCell ref="Z75:AE75"/>
    <mergeCell ref="AF75:AG76"/>
    <mergeCell ref="AH75:AI76"/>
    <mergeCell ref="AJ75:AK76"/>
    <mergeCell ref="AL75:AM76"/>
    <mergeCell ref="AN75:AO76"/>
    <mergeCell ref="AP75:AU75"/>
    <mergeCell ref="AV75:AW76"/>
    <mergeCell ref="AX75:AY76"/>
    <mergeCell ref="AZ75:BA76"/>
    <mergeCell ref="AT76:AU76"/>
    <mergeCell ref="BB75:BC76"/>
    <mergeCell ref="A76:D76"/>
    <mergeCell ref="J76:K76"/>
    <mergeCell ref="L76:M76"/>
    <mergeCell ref="N76:O76"/>
    <mergeCell ref="Z76:AA76"/>
    <mergeCell ref="AB76:AC76"/>
    <mergeCell ref="AD76:AE76"/>
    <mergeCell ref="AP76:AQ76"/>
    <mergeCell ref="AR76:AS76"/>
    <mergeCell ref="A78:D78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80:D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81:D81"/>
    <mergeCell ref="F81:G81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AP81:AQ81"/>
    <mergeCell ref="AR81:AS81"/>
    <mergeCell ref="AT81:AU81"/>
    <mergeCell ref="AV81:AW81"/>
    <mergeCell ref="AX81:AY81"/>
    <mergeCell ref="AZ81:BA81"/>
    <mergeCell ref="BB81:BC81"/>
    <mergeCell ref="B82:D82"/>
    <mergeCell ref="F82:G82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Z82:BA82"/>
    <mergeCell ref="BB82:BC82"/>
    <mergeCell ref="B83:D83"/>
    <mergeCell ref="F83:G83"/>
    <mergeCell ref="H83:I83"/>
    <mergeCell ref="J83:K83"/>
    <mergeCell ref="L83:M83"/>
    <mergeCell ref="N83:O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AT83:AU83"/>
    <mergeCell ref="AV83:AW83"/>
    <mergeCell ref="AX83:AY83"/>
    <mergeCell ref="AZ83:BA83"/>
    <mergeCell ref="BB83:BC83"/>
    <mergeCell ref="B84:D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AT84:AU84"/>
    <mergeCell ref="AV84:AW84"/>
    <mergeCell ref="AX84:AY84"/>
    <mergeCell ref="AZ84:BA84"/>
    <mergeCell ref="BB84:BC84"/>
    <mergeCell ref="B85:D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P85:AQ85"/>
    <mergeCell ref="AR85:AS85"/>
    <mergeCell ref="AT85:AU85"/>
    <mergeCell ref="AV85:AW85"/>
    <mergeCell ref="AX85:AY85"/>
    <mergeCell ref="AZ85:BA85"/>
    <mergeCell ref="BB85:BC85"/>
    <mergeCell ref="B86:D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AJ86:AK86"/>
    <mergeCell ref="AL86:AM86"/>
    <mergeCell ref="AN86:AO86"/>
    <mergeCell ref="AP86:AQ86"/>
    <mergeCell ref="AR86:AS86"/>
    <mergeCell ref="AT86:AU86"/>
    <mergeCell ref="AV86:AW86"/>
    <mergeCell ref="AX86:AY86"/>
    <mergeCell ref="AZ86:BA86"/>
    <mergeCell ref="BB86:BC86"/>
    <mergeCell ref="B87:D87"/>
    <mergeCell ref="F87:G87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AJ87:AK87"/>
    <mergeCell ref="AL87:AM87"/>
    <mergeCell ref="AN87:AO87"/>
    <mergeCell ref="AP87:AQ87"/>
    <mergeCell ref="AR87:AS87"/>
    <mergeCell ref="AT87:AU87"/>
    <mergeCell ref="AV87:AW87"/>
    <mergeCell ref="AX87:AY87"/>
    <mergeCell ref="AZ87:BA87"/>
    <mergeCell ref="BB87:BC87"/>
    <mergeCell ref="B88:D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AR88:AS88"/>
    <mergeCell ref="AT88:AU88"/>
    <mergeCell ref="AV88:AW88"/>
    <mergeCell ref="AX88:AY88"/>
    <mergeCell ref="AZ88:BA88"/>
    <mergeCell ref="BB88:BC88"/>
    <mergeCell ref="B89:D89"/>
    <mergeCell ref="F89:G89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AJ89:AK89"/>
    <mergeCell ref="AL89:AM89"/>
    <mergeCell ref="AN89:AO89"/>
    <mergeCell ref="AP89:AQ89"/>
    <mergeCell ref="AR89:AS89"/>
    <mergeCell ref="AT89:AU89"/>
    <mergeCell ref="AV89:AW89"/>
    <mergeCell ref="AX89:AY89"/>
    <mergeCell ref="AZ89:BA89"/>
    <mergeCell ref="BB89:BC89"/>
    <mergeCell ref="B90:D90"/>
    <mergeCell ref="F90:G90"/>
    <mergeCell ref="H90:I90"/>
    <mergeCell ref="J90:K90"/>
    <mergeCell ref="L90:M90"/>
    <mergeCell ref="N90:O90"/>
    <mergeCell ref="P90:Q90"/>
    <mergeCell ref="R90:S90"/>
    <mergeCell ref="T90:U90"/>
    <mergeCell ref="V90:W90"/>
    <mergeCell ref="X90:Y90"/>
    <mergeCell ref="Z90:AA90"/>
    <mergeCell ref="AB90:AC90"/>
    <mergeCell ref="AD90:AE90"/>
    <mergeCell ref="AF90:AG90"/>
    <mergeCell ref="AH90:AI90"/>
    <mergeCell ref="AJ90:AK90"/>
    <mergeCell ref="AL90:AM90"/>
    <mergeCell ref="AN90:AO90"/>
    <mergeCell ref="AP90:AQ90"/>
    <mergeCell ref="AR90:AS90"/>
    <mergeCell ref="AT90:AU90"/>
    <mergeCell ref="AV90:AW90"/>
    <mergeCell ref="AX90:AY90"/>
    <mergeCell ref="AZ90:BA90"/>
    <mergeCell ref="BB90:BC90"/>
    <mergeCell ref="B91:D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P91:AQ91"/>
    <mergeCell ref="AR91:AS91"/>
    <mergeCell ref="AT91:AU91"/>
    <mergeCell ref="AV91:AW91"/>
    <mergeCell ref="AX91:AY91"/>
    <mergeCell ref="AZ91:BA91"/>
    <mergeCell ref="BB91:BC91"/>
    <mergeCell ref="B92:D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AJ92:AK92"/>
    <mergeCell ref="AL92:AM92"/>
    <mergeCell ref="AN92:AO92"/>
    <mergeCell ref="AP92:AQ92"/>
    <mergeCell ref="AR92:AS92"/>
    <mergeCell ref="AT92:AU92"/>
    <mergeCell ref="AV92:AW92"/>
    <mergeCell ref="AX92:AY92"/>
    <mergeCell ref="AZ92:BA92"/>
    <mergeCell ref="BB92:BC92"/>
    <mergeCell ref="B93:D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AJ93:AK93"/>
    <mergeCell ref="AL93:AM93"/>
    <mergeCell ref="AN93:AO93"/>
    <mergeCell ref="AP93:AQ93"/>
    <mergeCell ref="AR93:AS93"/>
    <mergeCell ref="AT93:AU93"/>
    <mergeCell ref="AV93:AW93"/>
    <mergeCell ref="AX93:AY93"/>
    <mergeCell ref="AZ93:BA93"/>
    <mergeCell ref="BB93:BC93"/>
    <mergeCell ref="B94:D94"/>
    <mergeCell ref="F94:G94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AF94:AG94"/>
    <mergeCell ref="AH94:AI94"/>
    <mergeCell ref="AJ94:AK94"/>
    <mergeCell ref="AL94:AM94"/>
    <mergeCell ref="AN94:AO94"/>
    <mergeCell ref="AP94:AQ94"/>
    <mergeCell ref="AR94:AS94"/>
    <mergeCell ref="AT94:AU94"/>
    <mergeCell ref="AV94:AW94"/>
    <mergeCell ref="AX94:AY94"/>
    <mergeCell ref="AZ94:BA94"/>
    <mergeCell ref="BB94:BC94"/>
    <mergeCell ref="B95:D95"/>
    <mergeCell ref="F95:G95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AJ95:AK95"/>
    <mergeCell ref="AL95:AM95"/>
    <mergeCell ref="AN95:AO95"/>
    <mergeCell ref="AP95:AQ95"/>
    <mergeCell ref="AR95:AS95"/>
    <mergeCell ref="AT95:AU95"/>
    <mergeCell ref="AV95:AW95"/>
    <mergeCell ref="AX95:AY95"/>
    <mergeCell ref="AZ95:BA95"/>
    <mergeCell ref="BB95:BC95"/>
    <mergeCell ref="B96:D96"/>
    <mergeCell ref="F96:G96"/>
    <mergeCell ref="H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AF96:AG96"/>
    <mergeCell ref="AH96:AI96"/>
    <mergeCell ref="AJ96:AK96"/>
    <mergeCell ref="AL96:AM96"/>
    <mergeCell ref="AN96:AO96"/>
    <mergeCell ref="AP96:AQ96"/>
    <mergeCell ref="AR96:AS96"/>
    <mergeCell ref="AT96:AU96"/>
    <mergeCell ref="AV96:AW96"/>
    <mergeCell ref="AX96:AY96"/>
    <mergeCell ref="AZ96:BA96"/>
    <mergeCell ref="BB96:BC96"/>
    <mergeCell ref="B97:D97"/>
    <mergeCell ref="F97:G97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AJ97:AK97"/>
    <mergeCell ref="AL97:AM97"/>
    <mergeCell ref="AN97:AO97"/>
    <mergeCell ref="AP97:AQ97"/>
    <mergeCell ref="AR97:AS97"/>
    <mergeCell ref="AT97:AU97"/>
    <mergeCell ref="AV97:AW97"/>
    <mergeCell ref="AX97:AY97"/>
    <mergeCell ref="AZ97:BA97"/>
    <mergeCell ref="BB97:BC97"/>
    <mergeCell ref="B98:D98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F98:AG98"/>
    <mergeCell ref="AH98:AI98"/>
    <mergeCell ref="AJ98:AK98"/>
    <mergeCell ref="AL98:AM98"/>
    <mergeCell ref="AN98:AO98"/>
    <mergeCell ref="AP98:AQ98"/>
    <mergeCell ref="AR98:AS98"/>
    <mergeCell ref="AT98:AU98"/>
    <mergeCell ref="AV98:AW98"/>
    <mergeCell ref="AX98:AY98"/>
    <mergeCell ref="AZ98:BA98"/>
    <mergeCell ref="BB98:BC98"/>
    <mergeCell ref="B99:D99"/>
    <mergeCell ref="F99:G99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AJ99:AK99"/>
    <mergeCell ref="AL99:AM99"/>
    <mergeCell ref="AN99:AO99"/>
    <mergeCell ref="AP99:AQ99"/>
    <mergeCell ref="AR99:AS99"/>
    <mergeCell ref="AT99:AU99"/>
    <mergeCell ref="AV99:AW99"/>
    <mergeCell ref="AX99:AY99"/>
    <mergeCell ref="AZ99:BA99"/>
    <mergeCell ref="BB99:BC99"/>
    <mergeCell ref="B100:D100"/>
    <mergeCell ref="F100:G100"/>
    <mergeCell ref="H100:I100"/>
    <mergeCell ref="J100:K100"/>
    <mergeCell ref="L100:M100"/>
    <mergeCell ref="N100:O100"/>
    <mergeCell ref="P100:Q100"/>
    <mergeCell ref="R100:S100"/>
    <mergeCell ref="T100:U100"/>
    <mergeCell ref="V100:W100"/>
    <mergeCell ref="X100:Y100"/>
    <mergeCell ref="Z100:AA100"/>
    <mergeCell ref="AB100:AC100"/>
    <mergeCell ref="AD100:AE100"/>
    <mergeCell ref="AF100:AG100"/>
    <mergeCell ref="AH100:AI100"/>
    <mergeCell ref="AJ100:AK100"/>
    <mergeCell ref="AL100:AM100"/>
    <mergeCell ref="AN100:AO100"/>
    <mergeCell ref="AP100:AQ100"/>
    <mergeCell ref="AR100:AS100"/>
    <mergeCell ref="AT100:AU100"/>
    <mergeCell ref="AV100:AW100"/>
    <mergeCell ref="AX100:AY100"/>
    <mergeCell ref="AZ100:BA100"/>
    <mergeCell ref="BB100:BC100"/>
    <mergeCell ref="B103:D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AJ103:AK103"/>
    <mergeCell ref="AL103:AM103"/>
    <mergeCell ref="AN103:AO103"/>
    <mergeCell ref="AP103:AQ103"/>
    <mergeCell ref="AR103:AS103"/>
    <mergeCell ref="AT103:AU103"/>
    <mergeCell ref="AV103:AW103"/>
    <mergeCell ref="AX103:AY103"/>
    <mergeCell ref="AZ103:BA103"/>
    <mergeCell ref="BB103:BC103"/>
    <mergeCell ref="B105:D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AJ105:AK105"/>
    <mergeCell ref="AL105:AM105"/>
    <mergeCell ref="AN105:AO105"/>
    <mergeCell ref="AP105:AQ105"/>
    <mergeCell ref="AR105:AS105"/>
    <mergeCell ref="AT105:AU105"/>
    <mergeCell ref="AV105:AW105"/>
    <mergeCell ref="AX105:AY105"/>
    <mergeCell ref="AZ105:BA105"/>
    <mergeCell ref="BB105:BC105"/>
    <mergeCell ref="B107:D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R107:AS107"/>
    <mergeCell ref="AT107:AU107"/>
    <mergeCell ref="AV107:AW107"/>
    <mergeCell ref="AX107:AY107"/>
    <mergeCell ref="AZ107:BA107"/>
    <mergeCell ref="BB107:BC107"/>
    <mergeCell ref="A110:D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H110:AI110"/>
    <mergeCell ref="AJ110:AK110"/>
    <mergeCell ref="AL110:AM110"/>
    <mergeCell ref="AN110:AO110"/>
    <mergeCell ref="AP110:AQ110"/>
    <mergeCell ref="AR110:AS110"/>
    <mergeCell ref="AT110:AU110"/>
    <mergeCell ref="AV110:AW110"/>
    <mergeCell ref="AX110:AY110"/>
    <mergeCell ref="AZ110:BA110"/>
    <mergeCell ref="BB110:BC110"/>
    <mergeCell ref="B112:D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AB112:AC112"/>
    <mergeCell ref="AD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V112:AW112"/>
    <mergeCell ref="AX112:AY112"/>
    <mergeCell ref="AZ112:BA112"/>
    <mergeCell ref="BB112:BC112"/>
    <mergeCell ref="B113:D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AJ113:AK113"/>
    <mergeCell ref="AL113:AM113"/>
    <mergeCell ref="AN113:AO113"/>
    <mergeCell ref="AP113:AQ113"/>
    <mergeCell ref="AR113:AS113"/>
    <mergeCell ref="AT113:AU113"/>
    <mergeCell ref="AV113:AW113"/>
    <mergeCell ref="AX113:AY113"/>
    <mergeCell ref="AZ113:BA113"/>
    <mergeCell ref="BB113:BC113"/>
    <mergeCell ref="B114:D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115:D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AT115:AU115"/>
    <mergeCell ref="AV115:AW115"/>
    <mergeCell ref="AX115:AY115"/>
    <mergeCell ref="AZ115:BA115"/>
    <mergeCell ref="BB115:BC115"/>
    <mergeCell ref="B116:D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AF116:AG116"/>
    <mergeCell ref="AH116:AI116"/>
    <mergeCell ref="AJ116:AK116"/>
    <mergeCell ref="AL116:AM116"/>
    <mergeCell ref="AN116:AO116"/>
    <mergeCell ref="AP116:AQ116"/>
    <mergeCell ref="AR116:AS116"/>
    <mergeCell ref="AT116:AU116"/>
    <mergeCell ref="AV116:AW116"/>
    <mergeCell ref="AX116:AY116"/>
    <mergeCell ref="AZ116:BA116"/>
    <mergeCell ref="BB116:BC116"/>
    <mergeCell ref="B117:D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AF117:AG117"/>
    <mergeCell ref="AH117:AI117"/>
    <mergeCell ref="AJ117:AK117"/>
    <mergeCell ref="AL117:AM117"/>
    <mergeCell ref="AN117:AO117"/>
    <mergeCell ref="AP117:AQ117"/>
    <mergeCell ref="AR117:AS117"/>
    <mergeCell ref="AT117:AU117"/>
    <mergeCell ref="AV117:AW117"/>
    <mergeCell ref="AX117:AY117"/>
    <mergeCell ref="AZ117:BA117"/>
    <mergeCell ref="BB117:BC117"/>
    <mergeCell ref="B118:D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AF118:AG118"/>
    <mergeCell ref="AH118:AI118"/>
    <mergeCell ref="AJ118:AK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B118:BC118"/>
    <mergeCell ref="B119:D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AL119:AM119"/>
    <mergeCell ref="AN119:AO119"/>
    <mergeCell ref="AP119:AQ119"/>
    <mergeCell ref="AR119:AS119"/>
    <mergeCell ref="AT119:AU119"/>
    <mergeCell ref="AV119:AW119"/>
    <mergeCell ref="AX119:AY119"/>
    <mergeCell ref="AZ119:BA119"/>
    <mergeCell ref="BB119:BC119"/>
    <mergeCell ref="B120:D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121:D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  <mergeCell ref="AT121:AU121"/>
    <mergeCell ref="AV121:AW121"/>
    <mergeCell ref="AX121:AY121"/>
    <mergeCell ref="AZ121:BA121"/>
    <mergeCell ref="BB121:BC121"/>
    <mergeCell ref="B122:D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123:D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AT123:AU123"/>
    <mergeCell ref="AV123:AW123"/>
    <mergeCell ref="AX123:AY123"/>
    <mergeCell ref="AZ123:BA123"/>
    <mergeCell ref="BB123:BC123"/>
    <mergeCell ref="B124:D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AR124:AS124"/>
    <mergeCell ref="AT124:AU124"/>
    <mergeCell ref="AV124:AW124"/>
    <mergeCell ref="AX124:AY124"/>
    <mergeCell ref="AZ124:BA124"/>
    <mergeCell ref="BB124:BC124"/>
    <mergeCell ref="B125:D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AB125:AC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T125:AU125"/>
    <mergeCell ref="AV125:AW125"/>
    <mergeCell ref="AX125:AY125"/>
    <mergeCell ref="AZ125:BA125"/>
    <mergeCell ref="BB125:BC125"/>
    <mergeCell ref="B126:D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AF126:AG126"/>
    <mergeCell ref="AH126:AI126"/>
    <mergeCell ref="AJ126:AK126"/>
    <mergeCell ref="AL126:AM126"/>
    <mergeCell ref="AN126:AO126"/>
    <mergeCell ref="AP126:AQ126"/>
    <mergeCell ref="AR126:AS126"/>
    <mergeCell ref="AT126:AU126"/>
    <mergeCell ref="AV126:AW126"/>
    <mergeCell ref="AX126:AY126"/>
    <mergeCell ref="AZ126:BA126"/>
    <mergeCell ref="BB126:BC126"/>
    <mergeCell ref="B127:D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F127:AG127"/>
    <mergeCell ref="AH127:AI127"/>
    <mergeCell ref="AJ127:AK127"/>
    <mergeCell ref="AL127:AM127"/>
    <mergeCell ref="AN127:AO127"/>
    <mergeCell ref="AP127:AQ127"/>
    <mergeCell ref="AR127:AS127"/>
    <mergeCell ref="AT127:AU127"/>
    <mergeCell ref="AV127:AW127"/>
    <mergeCell ref="AX127:AY127"/>
    <mergeCell ref="AZ127:BA127"/>
    <mergeCell ref="BB127:BC127"/>
    <mergeCell ref="B128:D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AR128:AS128"/>
    <mergeCell ref="AT128:AU128"/>
    <mergeCell ref="AV128:AW128"/>
    <mergeCell ref="AX128:AY128"/>
    <mergeCell ref="AZ128:BA128"/>
    <mergeCell ref="BB128:BC128"/>
    <mergeCell ref="B129:D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B129:AC129"/>
    <mergeCell ref="AD129:AE129"/>
    <mergeCell ref="AF129:AG129"/>
    <mergeCell ref="AH129:AI129"/>
    <mergeCell ref="AJ129:AK129"/>
    <mergeCell ref="AL129:AM129"/>
    <mergeCell ref="AN129:AO129"/>
    <mergeCell ref="AP129:AQ129"/>
    <mergeCell ref="AR129:AS129"/>
    <mergeCell ref="AT129:AU129"/>
    <mergeCell ref="AV129:AW129"/>
    <mergeCell ref="AX129:AY129"/>
    <mergeCell ref="AZ129:BA129"/>
    <mergeCell ref="BB129:BC129"/>
    <mergeCell ref="B130:D130"/>
    <mergeCell ref="F130:G130"/>
    <mergeCell ref="H130:I130"/>
    <mergeCell ref="J130:K130"/>
    <mergeCell ref="L130:M130"/>
    <mergeCell ref="N130:O130"/>
    <mergeCell ref="P130:Q130"/>
    <mergeCell ref="R130:S130"/>
    <mergeCell ref="T130:U130"/>
    <mergeCell ref="V130:W130"/>
    <mergeCell ref="X130:Y130"/>
    <mergeCell ref="Z130:AA130"/>
    <mergeCell ref="AB130:AC130"/>
    <mergeCell ref="AD130:AE130"/>
    <mergeCell ref="AF130:AG130"/>
    <mergeCell ref="AH130:AI130"/>
    <mergeCell ref="AJ130:AK130"/>
    <mergeCell ref="AL130:AM130"/>
    <mergeCell ref="AN130:AO130"/>
    <mergeCell ref="AP130:AQ130"/>
    <mergeCell ref="AR130:AS130"/>
    <mergeCell ref="AT130:AU130"/>
    <mergeCell ref="AV130:AW130"/>
    <mergeCell ref="AX130:AY130"/>
    <mergeCell ref="AZ130:BA130"/>
    <mergeCell ref="BB130:BC130"/>
    <mergeCell ref="B131:D131"/>
    <mergeCell ref="F131:G131"/>
    <mergeCell ref="H131:I131"/>
    <mergeCell ref="J131:K131"/>
    <mergeCell ref="L131:M131"/>
    <mergeCell ref="N131:O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AL131:AM131"/>
    <mergeCell ref="AN131:AO131"/>
    <mergeCell ref="AP131:AQ131"/>
    <mergeCell ref="AR131:AS131"/>
    <mergeCell ref="AT131:AU131"/>
    <mergeCell ref="AV131:AW131"/>
    <mergeCell ref="AX131:AY131"/>
    <mergeCell ref="AZ131:BA131"/>
    <mergeCell ref="BB131:BC131"/>
    <mergeCell ref="B132:D132"/>
    <mergeCell ref="F132:G132"/>
    <mergeCell ref="H132:I132"/>
    <mergeCell ref="J132:K132"/>
    <mergeCell ref="L132:M132"/>
    <mergeCell ref="N132:O132"/>
    <mergeCell ref="P132:Q132"/>
    <mergeCell ref="R132:S132"/>
    <mergeCell ref="T132:U132"/>
    <mergeCell ref="V132:W132"/>
    <mergeCell ref="X132:Y132"/>
    <mergeCell ref="Z132:AA132"/>
    <mergeCell ref="AB132:AC132"/>
    <mergeCell ref="AD132:AE132"/>
    <mergeCell ref="AF132:AG132"/>
    <mergeCell ref="AH132:AI132"/>
    <mergeCell ref="AJ132:AK132"/>
    <mergeCell ref="AL132:AM132"/>
    <mergeCell ref="AN132:AO132"/>
    <mergeCell ref="AP132:AQ132"/>
    <mergeCell ref="AR132:AS132"/>
    <mergeCell ref="AT132:AU132"/>
    <mergeCell ref="AV132:AW132"/>
    <mergeCell ref="AX132:AY132"/>
    <mergeCell ref="AZ132:BA132"/>
    <mergeCell ref="BB132:BC132"/>
    <mergeCell ref="B135:D135"/>
    <mergeCell ref="F135:G135"/>
    <mergeCell ref="H135:I135"/>
    <mergeCell ref="J135:K135"/>
    <mergeCell ref="L135:M135"/>
    <mergeCell ref="N135:O135"/>
    <mergeCell ref="P135:Q135"/>
    <mergeCell ref="R135:S135"/>
    <mergeCell ref="T135:U135"/>
    <mergeCell ref="V135:W135"/>
    <mergeCell ref="X135:Y135"/>
    <mergeCell ref="Z135:AA135"/>
    <mergeCell ref="AB135:AC135"/>
    <mergeCell ref="AD135:AE135"/>
    <mergeCell ref="AF135:AG135"/>
    <mergeCell ref="AH135:AI135"/>
    <mergeCell ref="AJ135:AK135"/>
    <mergeCell ref="AL135:AM135"/>
    <mergeCell ref="AN135:AO135"/>
    <mergeCell ref="AP135:AQ135"/>
    <mergeCell ref="AR135:AS135"/>
    <mergeCell ref="AT135:AU135"/>
    <mergeCell ref="AV135:AW135"/>
    <mergeCell ref="AX135:AY135"/>
    <mergeCell ref="AZ135:BA135"/>
    <mergeCell ref="BB135:BC135"/>
    <mergeCell ref="B137:D137"/>
    <mergeCell ref="F137:G137"/>
    <mergeCell ref="H137:I137"/>
    <mergeCell ref="J137:K137"/>
    <mergeCell ref="L137:M137"/>
    <mergeCell ref="N137:O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F137:AG137"/>
    <mergeCell ref="AH137:AI137"/>
    <mergeCell ref="AJ137:AK137"/>
    <mergeCell ref="AL137:AM137"/>
    <mergeCell ref="AN137:AO137"/>
    <mergeCell ref="AP137:AQ137"/>
    <mergeCell ref="AR137:AS137"/>
    <mergeCell ref="AT137:AU137"/>
    <mergeCell ref="AV137:AW137"/>
    <mergeCell ref="AX137:AY137"/>
    <mergeCell ref="AZ137:BA137"/>
    <mergeCell ref="BB137:BC137"/>
    <mergeCell ref="B139:D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39:W139"/>
    <mergeCell ref="X139:Y139"/>
    <mergeCell ref="Z139:AA139"/>
    <mergeCell ref="AB139:AC139"/>
    <mergeCell ref="AD139:AE139"/>
    <mergeCell ref="AF139:AG139"/>
    <mergeCell ref="AH139:AI139"/>
    <mergeCell ref="AJ139:AK139"/>
    <mergeCell ref="AL139:AM139"/>
    <mergeCell ref="AN139:AO139"/>
    <mergeCell ref="AP139:AQ139"/>
    <mergeCell ref="AR139:AS139"/>
    <mergeCell ref="AT139:AU139"/>
    <mergeCell ref="AV139:AW139"/>
    <mergeCell ref="AX139:AY139"/>
    <mergeCell ref="AZ139:BA139"/>
    <mergeCell ref="BB139:BC139"/>
    <mergeCell ref="A145:D145"/>
    <mergeCell ref="F145:W145"/>
    <mergeCell ref="X145:AM145"/>
    <mergeCell ref="AN145:BC145"/>
    <mergeCell ref="F146:G147"/>
    <mergeCell ref="H146:I147"/>
    <mergeCell ref="J146:O146"/>
    <mergeCell ref="P146:Q147"/>
    <mergeCell ref="R146:S147"/>
    <mergeCell ref="T146:U147"/>
    <mergeCell ref="V146:W147"/>
    <mergeCell ref="X146:Y147"/>
    <mergeCell ref="Z146:AE146"/>
    <mergeCell ref="AF146:AG147"/>
    <mergeCell ref="AH146:AI147"/>
    <mergeCell ref="AJ146:AK147"/>
    <mergeCell ref="AL146:AM147"/>
    <mergeCell ref="AN146:AO147"/>
    <mergeCell ref="AP146:AU146"/>
    <mergeCell ref="AV146:AW147"/>
    <mergeCell ref="AX146:AY147"/>
    <mergeCell ref="AZ146:BA147"/>
    <mergeCell ref="AT147:AU147"/>
    <mergeCell ref="BB146:BC147"/>
    <mergeCell ref="A147:D147"/>
    <mergeCell ref="J147:K147"/>
    <mergeCell ref="L147:M147"/>
    <mergeCell ref="N147:O147"/>
    <mergeCell ref="Z147:AA147"/>
    <mergeCell ref="AB147:AC147"/>
    <mergeCell ref="AD147:AE147"/>
    <mergeCell ref="AP147:AQ147"/>
    <mergeCell ref="AR147:AS147"/>
    <mergeCell ref="A149:D149"/>
    <mergeCell ref="F149:G149"/>
    <mergeCell ref="H149:I149"/>
    <mergeCell ref="J149:K149"/>
    <mergeCell ref="L149:M149"/>
    <mergeCell ref="N149:O149"/>
    <mergeCell ref="P149:Q149"/>
    <mergeCell ref="R149:S149"/>
    <mergeCell ref="T149:U149"/>
    <mergeCell ref="V149:W149"/>
    <mergeCell ref="X149:Y149"/>
    <mergeCell ref="Z149:AA149"/>
    <mergeCell ref="AB149:AC149"/>
    <mergeCell ref="AD149:AE149"/>
    <mergeCell ref="AF149:AG149"/>
    <mergeCell ref="AH149:AI149"/>
    <mergeCell ref="AJ149:AK149"/>
    <mergeCell ref="AL149:AM149"/>
    <mergeCell ref="AN149:AO149"/>
    <mergeCell ref="AP149:AQ149"/>
    <mergeCell ref="AR149:AS149"/>
    <mergeCell ref="AT149:AU149"/>
    <mergeCell ref="AV149:AW149"/>
    <mergeCell ref="AX149:AY149"/>
    <mergeCell ref="AZ149:BA149"/>
    <mergeCell ref="BB149:BC149"/>
    <mergeCell ref="B151:D151"/>
    <mergeCell ref="F151:G151"/>
    <mergeCell ref="H151:I151"/>
    <mergeCell ref="J151:K151"/>
    <mergeCell ref="L151:M151"/>
    <mergeCell ref="N151:O151"/>
    <mergeCell ref="P151:Q151"/>
    <mergeCell ref="R151:S151"/>
    <mergeCell ref="T151:U151"/>
    <mergeCell ref="V151:W151"/>
    <mergeCell ref="X151:Y151"/>
    <mergeCell ref="Z151:AA151"/>
    <mergeCell ref="AB151:AC151"/>
    <mergeCell ref="AD151:AE151"/>
    <mergeCell ref="AF151:AG151"/>
    <mergeCell ref="AH151:AI151"/>
    <mergeCell ref="AJ151:AK151"/>
    <mergeCell ref="AL151:AM151"/>
    <mergeCell ref="AN151:AO151"/>
    <mergeCell ref="AP151:AQ151"/>
    <mergeCell ref="AR151:AS151"/>
    <mergeCell ref="AT151:AU151"/>
    <mergeCell ref="AV151:AW151"/>
    <mergeCell ref="AX151:AY151"/>
    <mergeCell ref="AZ151:BA151"/>
    <mergeCell ref="BB151:BC151"/>
    <mergeCell ref="B152:D152"/>
    <mergeCell ref="F152:G152"/>
    <mergeCell ref="H152:I152"/>
    <mergeCell ref="J152:K152"/>
    <mergeCell ref="L152:M152"/>
    <mergeCell ref="N152:O152"/>
    <mergeCell ref="P152:Q152"/>
    <mergeCell ref="R152:S152"/>
    <mergeCell ref="T152:U152"/>
    <mergeCell ref="V152:W152"/>
    <mergeCell ref="X152:Y152"/>
    <mergeCell ref="Z152:AA152"/>
    <mergeCell ref="AB152:AC152"/>
    <mergeCell ref="AD152:AE152"/>
    <mergeCell ref="AF152:AG152"/>
    <mergeCell ref="AH152:AI152"/>
    <mergeCell ref="AJ152:AK152"/>
    <mergeCell ref="AL152:AM152"/>
    <mergeCell ref="AN152:AO152"/>
    <mergeCell ref="AP152:AQ152"/>
    <mergeCell ref="AR152:AS152"/>
    <mergeCell ref="AT152:AU152"/>
    <mergeCell ref="AV152:AW152"/>
    <mergeCell ref="AX152:AY152"/>
    <mergeCell ref="AZ152:BA152"/>
    <mergeCell ref="BB152:BC152"/>
    <mergeCell ref="B153:D153"/>
    <mergeCell ref="F153:G153"/>
    <mergeCell ref="H153:I153"/>
    <mergeCell ref="J153:K153"/>
    <mergeCell ref="L153:M153"/>
    <mergeCell ref="N153:O153"/>
    <mergeCell ref="P153:Q153"/>
    <mergeCell ref="R153:S153"/>
    <mergeCell ref="T153:U153"/>
    <mergeCell ref="V153:W153"/>
    <mergeCell ref="X153:Y153"/>
    <mergeCell ref="Z153:AA153"/>
    <mergeCell ref="AB153:AC153"/>
    <mergeCell ref="AD153:AE153"/>
    <mergeCell ref="AF153:AG153"/>
    <mergeCell ref="AH153:AI153"/>
    <mergeCell ref="AJ153:AK153"/>
    <mergeCell ref="AL153:AM153"/>
    <mergeCell ref="AN153:AO153"/>
    <mergeCell ref="AP153:AQ153"/>
    <mergeCell ref="AR153:AS153"/>
    <mergeCell ref="AT153:AU153"/>
    <mergeCell ref="AV153:AW153"/>
    <mergeCell ref="AX153:AY153"/>
    <mergeCell ref="AZ153:BA153"/>
    <mergeCell ref="BB153:BC153"/>
    <mergeCell ref="B154:D154"/>
    <mergeCell ref="F154:G154"/>
    <mergeCell ref="H154:I154"/>
    <mergeCell ref="J154:K154"/>
    <mergeCell ref="L154:M154"/>
    <mergeCell ref="N154:O154"/>
    <mergeCell ref="P154:Q154"/>
    <mergeCell ref="R154:S154"/>
    <mergeCell ref="T154:U154"/>
    <mergeCell ref="V154:W154"/>
    <mergeCell ref="X154:Y154"/>
    <mergeCell ref="Z154:AA154"/>
    <mergeCell ref="AB154:AC154"/>
    <mergeCell ref="AD154:AE154"/>
    <mergeCell ref="AF154:AG154"/>
    <mergeCell ref="AH154:AI154"/>
    <mergeCell ref="AJ154:AK154"/>
    <mergeCell ref="AL154:AM154"/>
    <mergeCell ref="AN154:AO154"/>
    <mergeCell ref="AP154:AQ154"/>
    <mergeCell ref="AR154:AS154"/>
    <mergeCell ref="AT154:AU154"/>
    <mergeCell ref="AV154:AW154"/>
    <mergeCell ref="AX154:AY154"/>
    <mergeCell ref="AZ154:BA154"/>
    <mergeCell ref="BB154:BC154"/>
    <mergeCell ref="B155:D155"/>
    <mergeCell ref="F155:G155"/>
    <mergeCell ref="H155:I155"/>
    <mergeCell ref="J155:K155"/>
    <mergeCell ref="L155:M155"/>
    <mergeCell ref="N155:O155"/>
    <mergeCell ref="P155:Q155"/>
    <mergeCell ref="R155:S155"/>
    <mergeCell ref="T155:U155"/>
    <mergeCell ref="V155:W155"/>
    <mergeCell ref="X155:Y155"/>
    <mergeCell ref="Z155:AA155"/>
    <mergeCell ref="AB155:AC155"/>
    <mergeCell ref="AD155:AE155"/>
    <mergeCell ref="AF155:AG155"/>
    <mergeCell ref="AH155:AI155"/>
    <mergeCell ref="AJ155:AK155"/>
    <mergeCell ref="AL155:AM155"/>
    <mergeCell ref="AN155:AO155"/>
    <mergeCell ref="AP155:AQ155"/>
    <mergeCell ref="AR155:AS155"/>
    <mergeCell ref="AT155:AU155"/>
    <mergeCell ref="AV155:AW155"/>
    <mergeCell ref="AX155:AY155"/>
    <mergeCell ref="AZ155:BA155"/>
    <mergeCell ref="BB155:BC155"/>
    <mergeCell ref="B156:D156"/>
    <mergeCell ref="F156:G156"/>
    <mergeCell ref="H156:I156"/>
    <mergeCell ref="J156:K156"/>
    <mergeCell ref="L156:M156"/>
    <mergeCell ref="N156:O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F156:AG156"/>
    <mergeCell ref="AH156:AI156"/>
    <mergeCell ref="AJ156:AK156"/>
    <mergeCell ref="AL156:AM156"/>
    <mergeCell ref="AN156:AO156"/>
    <mergeCell ref="AP156:AQ156"/>
    <mergeCell ref="AR156:AS156"/>
    <mergeCell ref="AT156:AU156"/>
    <mergeCell ref="AV156:AW156"/>
    <mergeCell ref="AX156:AY156"/>
    <mergeCell ref="AZ156:BA156"/>
    <mergeCell ref="BB156:BC156"/>
    <mergeCell ref="B157:D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  <mergeCell ref="Z157:AA157"/>
    <mergeCell ref="AB157:AC157"/>
    <mergeCell ref="AD157:AE157"/>
    <mergeCell ref="AF157:AG157"/>
    <mergeCell ref="AH157:AI157"/>
    <mergeCell ref="AJ157:AK157"/>
    <mergeCell ref="AL157:AM157"/>
    <mergeCell ref="AN157:AO157"/>
    <mergeCell ref="AP157:AQ157"/>
    <mergeCell ref="AR157:AS157"/>
    <mergeCell ref="AT157:AU157"/>
    <mergeCell ref="AV157:AW157"/>
    <mergeCell ref="AX157:AY157"/>
    <mergeCell ref="AZ157:BA157"/>
    <mergeCell ref="BB157:BC157"/>
    <mergeCell ref="B158:D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Z158:AA158"/>
    <mergeCell ref="AB158:AC158"/>
    <mergeCell ref="AD158:AE158"/>
    <mergeCell ref="AF158:AG158"/>
    <mergeCell ref="AH158:AI158"/>
    <mergeCell ref="AJ158:AK158"/>
    <mergeCell ref="AL158:AM158"/>
    <mergeCell ref="AN158:AO158"/>
    <mergeCell ref="AP158:AQ158"/>
    <mergeCell ref="AR158:AS158"/>
    <mergeCell ref="AT158:AU158"/>
    <mergeCell ref="AV158:AW158"/>
    <mergeCell ref="AX158:AY158"/>
    <mergeCell ref="AZ158:BA158"/>
    <mergeCell ref="BB158:BC158"/>
    <mergeCell ref="B159:D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Z159:AA159"/>
    <mergeCell ref="AB159:AC159"/>
    <mergeCell ref="AD159:AE159"/>
    <mergeCell ref="AF159:AG159"/>
    <mergeCell ref="AH159:AI159"/>
    <mergeCell ref="AJ159:AK159"/>
    <mergeCell ref="AL159:AM159"/>
    <mergeCell ref="AN159:AO159"/>
    <mergeCell ref="AP159:AQ159"/>
    <mergeCell ref="AR159:AS159"/>
    <mergeCell ref="AT159:AU159"/>
    <mergeCell ref="AV159:AW159"/>
    <mergeCell ref="AX159:AY159"/>
    <mergeCell ref="AZ159:BA159"/>
    <mergeCell ref="BB159:BC159"/>
    <mergeCell ref="B160:D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Z160:AA160"/>
    <mergeCell ref="AB160:AC160"/>
    <mergeCell ref="AD160:AE160"/>
    <mergeCell ref="AF160:AG160"/>
    <mergeCell ref="AH160:AI160"/>
    <mergeCell ref="AJ160:AK160"/>
    <mergeCell ref="AL160:AM160"/>
    <mergeCell ref="AN160:AO160"/>
    <mergeCell ref="AP160:AQ160"/>
    <mergeCell ref="AR160:AS160"/>
    <mergeCell ref="AT160:AU160"/>
    <mergeCell ref="AV160:AW160"/>
    <mergeCell ref="AX160:AY160"/>
    <mergeCell ref="AZ160:BA160"/>
    <mergeCell ref="BB160:BC160"/>
    <mergeCell ref="B161:D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Z161:AA161"/>
    <mergeCell ref="AB161:AC161"/>
    <mergeCell ref="AD161:AE161"/>
    <mergeCell ref="AF161:AG161"/>
    <mergeCell ref="AH161:AI161"/>
    <mergeCell ref="AJ161:AK161"/>
    <mergeCell ref="AL161:AM161"/>
    <mergeCell ref="AN161:AO161"/>
    <mergeCell ref="AP161:AQ161"/>
    <mergeCell ref="AR161:AS161"/>
    <mergeCell ref="AT161:AU161"/>
    <mergeCell ref="AV161:AW161"/>
    <mergeCell ref="AX161:AY161"/>
    <mergeCell ref="AZ161:BA161"/>
    <mergeCell ref="BB161:BC161"/>
    <mergeCell ref="B162:D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Z162:AA162"/>
    <mergeCell ref="AB162:AC162"/>
    <mergeCell ref="AD162:AE162"/>
    <mergeCell ref="AF162:AG162"/>
    <mergeCell ref="AH162:AI162"/>
    <mergeCell ref="AJ162:AK162"/>
    <mergeCell ref="AL162:AM162"/>
    <mergeCell ref="AN162:AO162"/>
    <mergeCell ref="AP162:AQ162"/>
    <mergeCell ref="AR162:AS162"/>
    <mergeCell ref="AT162:AU162"/>
    <mergeCell ref="AV162:AW162"/>
    <mergeCell ref="AX162:AY162"/>
    <mergeCell ref="AZ162:BA162"/>
    <mergeCell ref="BB162:BC162"/>
    <mergeCell ref="B163:D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Z163:AA163"/>
    <mergeCell ref="AB163:AC163"/>
    <mergeCell ref="AD163:AE163"/>
    <mergeCell ref="AF163:AG163"/>
    <mergeCell ref="AH163:AI163"/>
    <mergeCell ref="AJ163:AK163"/>
    <mergeCell ref="AL163:AM163"/>
    <mergeCell ref="AN163:AO163"/>
    <mergeCell ref="AP163:AQ163"/>
    <mergeCell ref="AR163:AS163"/>
    <mergeCell ref="AT163:AU163"/>
    <mergeCell ref="AV163:AW163"/>
    <mergeCell ref="AX163:AY163"/>
    <mergeCell ref="AZ163:BA163"/>
    <mergeCell ref="BB163:BC163"/>
    <mergeCell ref="B164:D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Z164:AA164"/>
    <mergeCell ref="AB164:AC164"/>
    <mergeCell ref="AD164:AE164"/>
    <mergeCell ref="AF164:AG164"/>
    <mergeCell ref="AH164:AI164"/>
    <mergeCell ref="AJ164:AK164"/>
    <mergeCell ref="AL164:AM164"/>
    <mergeCell ref="AN164:AO164"/>
    <mergeCell ref="AP164:AQ164"/>
    <mergeCell ref="AR164:AS164"/>
    <mergeCell ref="AT164:AU164"/>
    <mergeCell ref="AV164:AW164"/>
    <mergeCell ref="AX164:AY164"/>
    <mergeCell ref="AZ164:BA164"/>
    <mergeCell ref="BB164:BC164"/>
    <mergeCell ref="B165:D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Z165:AA165"/>
    <mergeCell ref="AB165:AC165"/>
    <mergeCell ref="AD165:AE165"/>
    <mergeCell ref="AF165:AG165"/>
    <mergeCell ref="AH165:AI165"/>
    <mergeCell ref="AJ165:AK165"/>
    <mergeCell ref="AL165:AM165"/>
    <mergeCell ref="AN165:AO165"/>
    <mergeCell ref="AP165:AQ165"/>
    <mergeCell ref="AR165:AS165"/>
    <mergeCell ref="AT165:AU165"/>
    <mergeCell ref="AV165:AW165"/>
    <mergeCell ref="AX165:AY165"/>
    <mergeCell ref="AZ165:BA165"/>
    <mergeCell ref="BB165:BC165"/>
    <mergeCell ref="B166:D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Z166:AA166"/>
    <mergeCell ref="AB166:AC166"/>
    <mergeCell ref="AD166:AE166"/>
    <mergeCell ref="AF166:AG166"/>
    <mergeCell ref="AH166:AI166"/>
    <mergeCell ref="AJ166:AK166"/>
    <mergeCell ref="AL166:AM166"/>
    <mergeCell ref="AN166:AO166"/>
    <mergeCell ref="AP166:AQ166"/>
    <mergeCell ref="AR166:AS166"/>
    <mergeCell ref="AT166:AU166"/>
    <mergeCell ref="AV166:AW166"/>
    <mergeCell ref="AX166:AY166"/>
    <mergeCell ref="AZ166:BA166"/>
    <mergeCell ref="BB166:BC166"/>
    <mergeCell ref="B167:D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F167:AG167"/>
    <mergeCell ref="AH167:AI167"/>
    <mergeCell ref="AJ167:AK167"/>
    <mergeCell ref="AL167:AM167"/>
    <mergeCell ref="AN167:AO167"/>
    <mergeCell ref="AP167:AQ167"/>
    <mergeCell ref="AR167:AS167"/>
    <mergeCell ref="AT167:AU167"/>
    <mergeCell ref="AV167:AW167"/>
    <mergeCell ref="AX167:AY167"/>
    <mergeCell ref="AZ167:BA167"/>
    <mergeCell ref="BB167:BC167"/>
    <mergeCell ref="B168:D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Z168:AA168"/>
    <mergeCell ref="AB168:AC168"/>
    <mergeCell ref="AD168:AE168"/>
    <mergeCell ref="AF168:AG168"/>
    <mergeCell ref="AH168:AI168"/>
    <mergeCell ref="AJ168:AK168"/>
    <mergeCell ref="AL168:AM168"/>
    <mergeCell ref="AN168:AO168"/>
    <mergeCell ref="AP168:AQ168"/>
    <mergeCell ref="AR168:AS168"/>
    <mergeCell ref="AT168:AU168"/>
    <mergeCell ref="AV168:AW168"/>
    <mergeCell ref="AX168:AY168"/>
    <mergeCell ref="AZ168:BA168"/>
    <mergeCell ref="BB168:BC168"/>
    <mergeCell ref="B169:D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B169:AC169"/>
    <mergeCell ref="AD169:AE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Z169:BA169"/>
    <mergeCell ref="BB169:BC169"/>
    <mergeCell ref="B170:D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AL170:AM170"/>
    <mergeCell ref="AN170:AO170"/>
    <mergeCell ref="AP170:AQ170"/>
    <mergeCell ref="AR170:AS170"/>
    <mergeCell ref="AT170:AU170"/>
    <mergeCell ref="AV170:AW170"/>
    <mergeCell ref="AX170:AY170"/>
    <mergeCell ref="AZ170:BA170"/>
    <mergeCell ref="BB170:BC170"/>
    <mergeCell ref="B171:D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F171:AG171"/>
    <mergeCell ref="AH171:AI171"/>
    <mergeCell ref="AJ171:AK171"/>
    <mergeCell ref="AL171:AM171"/>
    <mergeCell ref="AN171:AO171"/>
    <mergeCell ref="AP171:AQ171"/>
    <mergeCell ref="AR171:AS171"/>
    <mergeCell ref="AT171:AU171"/>
    <mergeCell ref="AV171:AW171"/>
    <mergeCell ref="AX171:AY171"/>
    <mergeCell ref="AZ171:BA171"/>
    <mergeCell ref="BB171:BC171"/>
    <mergeCell ref="B174:D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Z174:AA174"/>
    <mergeCell ref="AB174:AC174"/>
    <mergeCell ref="AD174:AE174"/>
    <mergeCell ref="AF174:AG174"/>
    <mergeCell ref="AH174:AI174"/>
    <mergeCell ref="AJ174:AK174"/>
    <mergeCell ref="AL174:AM174"/>
    <mergeCell ref="AN174:AO174"/>
    <mergeCell ref="AP174:AQ174"/>
    <mergeCell ref="AR174:AS174"/>
    <mergeCell ref="AT174:AU174"/>
    <mergeCell ref="AV174:AW174"/>
    <mergeCell ref="AX174:AY174"/>
    <mergeCell ref="AZ174:BA174"/>
    <mergeCell ref="BB174:BC174"/>
    <mergeCell ref="B176:D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AR176:AS176"/>
    <mergeCell ref="AT176:AU176"/>
    <mergeCell ref="AV176:AW176"/>
    <mergeCell ref="AX176:AY176"/>
    <mergeCell ref="AZ176:BA176"/>
    <mergeCell ref="BB176:BC176"/>
    <mergeCell ref="B178:D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Z178:AA178"/>
    <mergeCell ref="AB178:AC178"/>
    <mergeCell ref="AD178:AE178"/>
    <mergeCell ref="AF178:AG178"/>
    <mergeCell ref="AH178:AI178"/>
    <mergeCell ref="AJ178:AK178"/>
    <mergeCell ref="AL178:AM178"/>
    <mergeCell ref="AN178:AO178"/>
    <mergeCell ref="AP178:AQ178"/>
    <mergeCell ref="AR178:AS178"/>
    <mergeCell ref="AT178:AU178"/>
    <mergeCell ref="AV178:AW178"/>
    <mergeCell ref="AX178:AY178"/>
    <mergeCell ref="AZ178:BA178"/>
    <mergeCell ref="BB178:BC178"/>
    <mergeCell ref="A181:D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Z181:AA181"/>
    <mergeCell ref="AB181:AC181"/>
    <mergeCell ref="AD181:AE181"/>
    <mergeCell ref="AF181:AG181"/>
    <mergeCell ref="AH181:AI181"/>
    <mergeCell ref="AJ181:AK181"/>
    <mergeCell ref="AL181:AM181"/>
    <mergeCell ref="AN181:AO181"/>
    <mergeCell ref="AP181:AQ181"/>
    <mergeCell ref="AR181:AS181"/>
    <mergeCell ref="AT181:AU181"/>
    <mergeCell ref="AV181:AW181"/>
    <mergeCell ref="AX181:AY181"/>
    <mergeCell ref="AZ181:BA181"/>
    <mergeCell ref="BB181:BC181"/>
    <mergeCell ref="B183:D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Z183:AA183"/>
    <mergeCell ref="AB183:AC183"/>
    <mergeCell ref="AD183:AE183"/>
    <mergeCell ref="AF183:AG183"/>
    <mergeCell ref="AH183:AI183"/>
    <mergeCell ref="AJ183:AK183"/>
    <mergeCell ref="AL183:AM183"/>
    <mergeCell ref="AN183:AO183"/>
    <mergeCell ref="AP183:AQ183"/>
    <mergeCell ref="AR183:AS183"/>
    <mergeCell ref="AT183:AU183"/>
    <mergeCell ref="AV183:AW183"/>
    <mergeCell ref="AX183:AY183"/>
    <mergeCell ref="AZ183:BA183"/>
    <mergeCell ref="BB183:BC183"/>
    <mergeCell ref="B184:D184"/>
    <mergeCell ref="F184:G184"/>
    <mergeCell ref="H184:I184"/>
    <mergeCell ref="J184:K184"/>
    <mergeCell ref="L184:M184"/>
    <mergeCell ref="N184:O184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J184:AK184"/>
    <mergeCell ref="AL184:AM184"/>
    <mergeCell ref="AN184:AO184"/>
    <mergeCell ref="AP184:AQ184"/>
    <mergeCell ref="AR184:AS184"/>
    <mergeCell ref="AT184:AU184"/>
    <mergeCell ref="AV184:AW184"/>
    <mergeCell ref="AX184:AY184"/>
    <mergeCell ref="AZ184:BA184"/>
    <mergeCell ref="BB184:BC184"/>
    <mergeCell ref="B185:D185"/>
    <mergeCell ref="F185:G185"/>
    <mergeCell ref="H185:I185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AL185:AM185"/>
    <mergeCell ref="AN185:AO185"/>
    <mergeCell ref="AP185:AQ185"/>
    <mergeCell ref="AR185:AS185"/>
    <mergeCell ref="AT185:AU185"/>
    <mergeCell ref="AV185:AW185"/>
    <mergeCell ref="AX185:AY185"/>
    <mergeCell ref="AZ185:BA185"/>
    <mergeCell ref="BB185:BC185"/>
    <mergeCell ref="B186:D186"/>
    <mergeCell ref="F186:G186"/>
    <mergeCell ref="H186:I186"/>
    <mergeCell ref="J186:K186"/>
    <mergeCell ref="L186:M186"/>
    <mergeCell ref="N186:O186"/>
    <mergeCell ref="P186:Q186"/>
    <mergeCell ref="R186:S186"/>
    <mergeCell ref="T186:U186"/>
    <mergeCell ref="V186:W186"/>
    <mergeCell ref="X186:Y186"/>
    <mergeCell ref="Z186:AA186"/>
    <mergeCell ref="AB186:AC186"/>
    <mergeCell ref="AD186:AE186"/>
    <mergeCell ref="AF186:AG186"/>
    <mergeCell ref="AH186:AI186"/>
    <mergeCell ref="AJ186:AK186"/>
    <mergeCell ref="AL186:AM186"/>
    <mergeCell ref="AN186:AO186"/>
    <mergeCell ref="AP186:AQ186"/>
    <mergeCell ref="AR186:AS186"/>
    <mergeCell ref="AT186:AU186"/>
    <mergeCell ref="AV186:AW186"/>
    <mergeCell ref="AX186:AY186"/>
    <mergeCell ref="AZ186:BA186"/>
    <mergeCell ref="BB186:BC186"/>
    <mergeCell ref="B187:D187"/>
    <mergeCell ref="F187:G187"/>
    <mergeCell ref="H187:I187"/>
    <mergeCell ref="J187:K187"/>
    <mergeCell ref="L187:M187"/>
    <mergeCell ref="N187:O187"/>
    <mergeCell ref="P187:Q187"/>
    <mergeCell ref="R187:S187"/>
    <mergeCell ref="T187:U187"/>
    <mergeCell ref="V187:W187"/>
    <mergeCell ref="X187:Y187"/>
    <mergeCell ref="Z187:AA187"/>
    <mergeCell ref="AB187:AC187"/>
    <mergeCell ref="AD187:AE187"/>
    <mergeCell ref="AF187:AG187"/>
    <mergeCell ref="AH187:AI187"/>
    <mergeCell ref="AJ187:AK187"/>
    <mergeCell ref="AL187:AM187"/>
    <mergeCell ref="AN187:AO187"/>
    <mergeCell ref="AP187:AQ187"/>
    <mergeCell ref="AR187:AS187"/>
    <mergeCell ref="AT187:AU187"/>
    <mergeCell ref="AV187:AW187"/>
    <mergeCell ref="AX187:AY187"/>
    <mergeCell ref="AZ187:BA187"/>
    <mergeCell ref="BB187:BC187"/>
    <mergeCell ref="B188:D188"/>
    <mergeCell ref="F188:G188"/>
    <mergeCell ref="H188:I188"/>
    <mergeCell ref="J188:K188"/>
    <mergeCell ref="L188:M188"/>
    <mergeCell ref="N188:O188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F188:AG188"/>
    <mergeCell ref="AH188:AI188"/>
    <mergeCell ref="AJ188:AK188"/>
    <mergeCell ref="AL188:AM188"/>
    <mergeCell ref="AN188:AO188"/>
    <mergeCell ref="AP188:AQ188"/>
    <mergeCell ref="AR188:AS188"/>
    <mergeCell ref="AT188:AU188"/>
    <mergeCell ref="AV188:AW188"/>
    <mergeCell ref="AX188:AY188"/>
    <mergeCell ref="AZ188:BA188"/>
    <mergeCell ref="BB188:BC188"/>
    <mergeCell ref="B189:D189"/>
    <mergeCell ref="F189:G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F189:AG189"/>
    <mergeCell ref="AH189:AI189"/>
    <mergeCell ref="AJ189:AK189"/>
    <mergeCell ref="AL189:AM189"/>
    <mergeCell ref="AN189:AO189"/>
    <mergeCell ref="AP189:AQ189"/>
    <mergeCell ref="AR189:AS189"/>
    <mergeCell ref="AT189:AU189"/>
    <mergeCell ref="AV189:AW189"/>
    <mergeCell ref="AX189:AY189"/>
    <mergeCell ref="AZ189:BA189"/>
    <mergeCell ref="BB189:BC189"/>
    <mergeCell ref="B190:D190"/>
    <mergeCell ref="F190:G190"/>
    <mergeCell ref="H190:I190"/>
    <mergeCell ref="J190:K190"/>
    <mergeCell ref="L190:M190"/>
    <mergeCell ref="N190:O190"/>
    <mergeCell ref="P190:Q190"/>
    <mergeCell ref="R190:S190"/>
    <mergeCell ref="T190:U190"/>
    <mergeCell ref="V190:W190"/>
    <mergeCell ref="X190:Y190"/>
    <mergeCell ref="Z190:AA190"/>
    <mergeCell ref="AB190:AC190"/>
    <mergeCell ref="AD190:AE190"/>
    <mergeCell ref="AF190:AG190"/>
    <mergeCell ref="AH190:AI190"/>
    <mergeCell ref="AJ190:AK190"/>
    <mergeCell ref="AL190:AM190"/>
    <mergeCell ref="AN190:AO190"/>
    <mergeCell ref="AP190:AQ190"/>
    <mergeCell ref="AR190:AS190"/>
    <mergeCell ref="AT190:AU190"/>
    <mergeCell ref="AV190:AW190"/>
    <mergeCell ref="AX190:AY190"/>
    <mergeCell ref="AZ190:BA190"/>
    <mergeCell ref="BB190:BC190"/>
    <mergeCell ref="B191:D191"/>
    <mergeCell ref="F191:G191"/>
    <mergeCell ref="H191:I191"/>
    <mergeCell ref="J191:K191"/>
    <mergeCell ref="L191:M191"/>
    <mergeCell ref="N191:O191"/>
    <mergeCell ref="P191:Q191"/>
    <mergeCell ref="R191:S191"/>
    <mergeCell ref="T191:U191"/>
    <mergeCell ref="V191:W191"/>
    <mergeCell ref="X191:Y191"/>
    <mergeCell ref="Z191:AA191"/>
    <mergeCell ref="AB191:AC191"/>
    <mergeCell ref="AD191:AE191"/>
    <mergeCell ref="AF191:AG191"/>
    <mergeCell ref="AH191:AI191"/>
    <mergeCell ref="AJ191:AK191"/>
    <mergeCell ref="AL191:AM191"/>
    <mergeCell ref="AN191:AO191"/>
    <mergeCell ref="AP191:AQ191"/>
    <mergeCell ref="AR191:AS191"/>
    <mergeCell ref="AT191:AU191"/>
    <mergeCell ref="AV191:AW191"/>
    <mergeCell ref="AX191:AY191"/>
    <mergeCell ref="AZ191:BA191"/>
    <mergeCell ref="BB191:BC191"/>
    <mergeCell ref="B192:D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Z192:AA192"/>
    <mergeCell ref="AB192:AC192"/>
    <mergeCell ref="AD192:AE192"/>
    <mergeCell ref="AF192:AG192"/>
    <mergeCell ref="AH192:AI192"/>
    <mergeCell ref="AJ192:AK192"/>
    <mergeCell ref="AL192:AM192"/>
    <mergeCell ref="AN192:AO192"/>
    <mergeCell ref="AP192:AQ192"/>
    <mergeCell ref="AR192:AS192"/>
    <mergeCell ref="AT192:AU192"/>
    <mergeCell ref="AV192:AW192"/>
    <mergeCell ref="AX192:AY192"/>
    <mergeCell ref="AZ192:BA192"/>
    <mergeCell ref="BB192:BC192"/>
    <mergeCell ref="B193:D193"/>
    <mergeCell ref="F193:G193"/>
    <mergeCell ref="H193:I193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Z193:AA193"/>
    <mergeCell ref="AB193:AC193"/>
    <mergeCell ref="AD193:AE193"/>
    <mergeCell ref="AF193:AG193"/>
    <mergeCell ref="AH193:AI193"/>
    <mergeCell ref="AJ193:AK193"/>
    <mergeCell ref="AL193:AM193"/>
    <mergeCell ref="AN193:AO193"/>
    <mergeCell ref="AP193:AQ193"/>
    <mergeCell ref="AR193:AS193"/>
    <mergeCell ref="AT193:AU193"/>
    <mergeCell ref="AV193:AW193"/>
    <mergeCell ref="AX193:AY193"/>
    <mergeCell ref="AZ193:BA193"/>
    <mergeCell ref="BB193:BC193"/>
    <mergeCell ref="B194:D194"/>
    <mergeCell ref="F194:G194"/>
    <mergeCell ref="H194:I194"/>
    <mergeCell ref="J194:K194"/>
    <mergeCell ref="L194:M194"/>
    <mergeCell ref="N194:O194"/>
    <mergeCell ref="P194:Q194"/>
    <mergeCell ref="R194:S194"/>
    <mergeCell ref="T194:U194"/>
    <mergeCell ref="V194:W194"/>
    <mergeCell ref="X194:Y194"/>
    <mergeCell ref="Z194:AA194"/>
    <mergeCell ref="AB194:AC194"/>
    <mergeCell ref="AD194:AE194"/>
    <mergeCell ref="AF194:AG194"/>
    <mergeCell ref="AH194:AI194"/>
    <mergeCell ref="AJ194:AK194"/>
    <mergeCell ref="AL194:AM194"/>
    <mergeCell ref="AN194:AO194"/>
    <mergeCell ref="AP194:AQ194"/>
    <mergeCell ref="AR194:AS194"/>
    <mergeCell ref="AT194:AU194"/>
    <mergeCell ref="AV194:AW194"/>
    <mergeCell ref="AX194:AY194"/>
    <mergeCell ref="AZ194:BA194"/>
    <mergeCell ref="BB194:BC194"/>
    <mergeCell ref="B195:D195"/>
    <mergeCell ref="F195:G195"/>
    <mergeCell ref="H195:I195"/>
    <mergeCell ref="J195:K195"/>
    <mergeCell ref="L195:M195"/>
    <mergeCell ref="N195:O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F195:AG195"/>
    <mergeCell ref="AH195:AI195"/>
    <mergeCell ref="AJ195:AK195"/>
    <mergeCell ref="AL195:AM195"/>
    <mergeCell ref="AN195:AO195"/>
    <mergeCell ref="AP195:AQ195"/>
    <mergeCell ref="AR195:AS195"/>
    <mergeCell ref="AT195:AU195"/>
    <mergeCell ref="AV195:AW195"/>
    <mergeCell ref="AX195:AY195"/>
    <mergeCell ref="AZ195:BA195"/>
    <mergeCell ref="BB195:BC195"/>
    <mergeCell ref="B196:D196"/>
    <mergeCell ref="F196:G196"/>
    <mergeCell ref="H196:I196"/>
    <mergeCell ref="J196:K196"/>
    <mergeCell ref="L196:M196"/>
    <mergeCell ref="N196:O196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F196:AG196"/>
    <mergeCell ref="AH196:AI196"/>
    <mergeCell ref="AJ196:AK196"/>
    <mergeCell ref="AL196:AM196"/>
    <mergeCell ref="AN196:AO196"/>
    <mergeCell ref="AP196:AQ196"/>
    <mergeCell ref="AR196:AS196"/>
    <mergeCell ref="AT196:AU196"/>
    <mergeCell ref="AV196:AW196"/>
    <mergeCell ref="AX196:AY196"/>
    <mergeCell ref="AZ196:BA196"/>
    <mergeCell ref="BB196:BC196"/>
    <mergeCell ref="B197:D197"/>
    <mergeCell ref="F197:G197"/>
    <mergeCell ref="H197:I197"/>
    <mergeCell ref="J197:K197"/>
    <mergeCell ref="L197:M197"/>
    <mergeCell ref="N197:O197"/>
    <mergeCell ref="P197:Q197"/>
    <mergeCell ref="R197:S197"/>
    <mergeCell ref="T197:U197"/>
    <mergeCell ref="V197:W197"/>
    <mergeCell ref="X197:Y197"/>
    <mergeCell ref="Z197:AA197"/>
    <mergeCell ref="AB197:AC197"/>
    <mergeCell ref="AD197:AE197"/>
    <mergeCell ref="AF197:AG197"/>
    <mergeCell ref="AH197:AI197"/>
    <mergeCell ref="AJ197:AK197"/>
    <mergeCell ref="AL197:AM197"/>
    <mergeCell ref="AN197:AO197"/>
    <mergeCell ref="AP197:AQ197"/>
    <mergeCell ref="AR197:AS197"/>
    <mergeCell ref="AT197:AU197"/>
    <mergeCell ref="AV197:AW197"/>
    <mergeCell ref="AX197:AY197"/>
    <mergeCell ref="AZ197:BA197"/>
    <mergeCell ref="BB197:BC197"/>
    <mergeCell ref="B198:D198"/>
    <mergeCell ref="F198:G198"/>
    <mergeCell ref="H198:I198"/>
    <mergeCell ref="J198:K198"/>
    <mergeCell ref="L198:M198"/>
    <mergeCell ref="N198:O198"/>
    <mergeCell ref="P198:Q198"/>
    <mergeCell ref="R198:S198"/>
    <mergeCell ref="T198:U198"/>
    <mergeCell ref="V198:W198"/>
    <mergeCell ref="X198:Y198"/>
    <mergeCell ref="Z198:AA198"/>
    <mergeCell ref="AB198:AC198"/>
    <mergeCell ref="AD198:AE198"/>
    <mergeCell ref="AF198:AG198"/>
    <mergeCell ref="AH198:AI198"/>
    <mergeCell ref="AJ198:AK198"/>
    <mergeCell ref="AL198:AM198"/>
    <mergeCell ref="AN198:AO198"/>
    <mergeCell ref="AP198:AQ198"/>
    <mergeCell ref="AR198:AS198"/>
    <mergeCell ref="AT198:AU198"/>
    <mergeCell ref="AV198:AW198"/>
    <mergeCell ref="AX198:AY198"/>
    <mergeCell ref="AZ198:BA198"/>
    <mergeCell ref="BB198:BC198"/>
    <mergeCell ref="B199:D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Z199:AA199"/>
    <mergeCell ref="AB199:AC199"/>
    <mergeCell ref="AD199:AE199"/>
    <mergeCell ref="AF199:AG199"/>
    <mergeCell ref="AH199:AI199"/>
    <mergeCell ref="AJ199:AK199"/>
    <mergeCell ref="AL199:AM199"/>
    <mergeCell ref="AN199:AO199"/>
    <mergeCell ref="AP199:AQ199"/>
    <mergeCell ref="AR199:AS199"/>
    <mergeCell ref="AT199:AU199"/>
    <mergeCell ref="AV199:AW199"/>
    <mergeCell ref="AX199:AY199"/>
    <mergeCell ref="AZ199:BA199"/>
    <mergeCell ref="BB199:BC199"/>
    <mergeCell ref="B200:D200"/>
    <mergeCell ref="F200:G200"/>
    <mergeCell ref="H200:I200"/>
    <mergeCell ref="J200:K200"/>
    <mergeCell ref="L200:M200"/>
    <mergeCell ref="N200:O200"/>
    <mergeCell ref="P200:Q200"/>
    <mergeCell ref="R200:S200"/>
    <mergeCell ref="T200:U200"/>
    <mergeCell ref="V200:W200"/>
    <mergeCell ref="X200:Y200"/>
    <mergeCell ref="Z200:AA200"/>
    <mergeCell ref="AB200:AC200"/>
    <mergeCell ref="AD200:AE200"/>
    <mergeCell ref="AF200:AG200"/>
    <mergeCell ref="AH200:AI200"/>
    <mergeCell ref="AJ200:AK200"/>
    <mergeCell ref="AL200:AM200"/>
    <mergeCell ref="AN200:AO200"/>
    <mergeCell ref="AP200:AQ200"/>
    <mergeCell ref="AR200:AS200"/>
    <mergeCell ref="AT200:AU200"/>
    <mergeCell ref="AV200:AW200"/>
    <mergeCell ref="AX200:AY200"/>
    <mergeCell ref="AZ200:BA200"/>
    <mergeCell ref="BB200:BC200"/>
    <mergeCell ref="B201:D201"/>
    <mergeCell ref="F201:G201"/>
    <mergeCell ref="H201:I201"/>
    <mergeCell ref="J201:K201"/>
    <mergeCell ref="L201:M201"/>
    <mergeCell ref="N201:O201"/>
    <mergeCell ref="P201:Q201"/>
    <mergeCell ref="R201:S201"/>
    <mergeCell ref="T201:U201"/>
    <mergeCell ref="V201:W201"/>
    <mergeCell ref="X201:Y201"/>
    <mergeCell ref="Z201:AA201"/>
    <mergeCell ref="AB201:AC201"/>
    <mergeCell ref="AD201:AE201"/>
    <mergeCell ref="AF201:AG201"/>
    <mergeCell ref="AH201:AI201"/>
    <mergeCell ref="AJ201:AK201"/>
    <mergeCell ref="AL201:AM201"/>
    <mergeCell ref="AN201:AO201"/>
    <mergeCell ref="AP201:AQ201"/>
    <mergeCell ref="AR201:AS201"/>
    <mergeCell ref="AT201:AU201"/>
    <mergeCell ref="AV201:AW201"/>
    <mergeCell ref="AX201:AY201"/>
    <mergeCell ref="AZ201:BA201"/>
    <mergeCell ref="BB201:BC201"/>
    <mergeCell ref="B202:D202"/>
    <mergeCell ref="F202:G202"/>
    <mergeCell ref="H202:I202"/>
    <mergeCell ref="J202:K202"/>
    <mergeCell ref="L202:M202"/>
    <mergeCell ref="N202:O202"/>
    <mergeCell ref="P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AJ202:AK202"/>
    <mergeCell ref="AL202:AM202"/>
    <mergeCell ref="AN202:AO202"/>
    <mergeCell ref="AP202:AQ202"/>
    <mergeCell ref="AR202:AS202"/>
    <mergeCell ref="AT202:AU202"/>
    <mergeCell ref="AV202:AW202"/>
    <mergeCell ref="AX202:AY202"/>
    <mergeCell ref="AZ202:BA202"/>
    <mergeCell ref="BB202:BC202"/>
    <mergeCell ref="B203:D203"/>
    <mergeCell ref="F203:G203"/>
    <mergeCell ref="H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Z203:AA203"/>
    <mergeCell ref="AB203:AC203"/>
    <mergeCell ref="AD203:AE203"/>
    <mergeCell ref="AF203:AG203"/>
    <mergeCell ref="AH203:AI203"/>
    <mergeCell ref="AJ203:AK203"/>
    <mergeCell ref="AL203:AM203"/>
    <mergeCell ref="AN203:AO203"/>
    <mergeCell ref="AP203:AQ203"/>
    <mergeCell ref="AR203:AS203"/>
    <mergeCell ref="AT203:AU203"/>
    <mergeCell ref="AV203:AW203"/>
    <mergeCell ref="AX203:AY203"/>
    <mergeCell ref="AZ203:BA203"/>
    <mergeCell ref="BB203:BC203"/>
    <mergeCell ref="B206:D206"/>
    <mergeCell ref="F206:G206"/>
    <mergeCell ref="H206:I206"/>
    <mergeCell ref="J206:K206"/>
    <mergeCell ref="L206:M206"/>
    <mergeCell ref="N206:O206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J206:AK206"/>
    <mergeCell ref="AL206:AM206"/>
    <mergeCell ref="AN206:AO206"/>
    <mergeCell ref="AP206:AQ206"/>
    <mergeCell ref="AR206:AS206"/>
    <mergeCell ref="AT206:AU206"/>
    <mergeCell ref="AV206:AW206"/>
    <mergeCell ref="AX206:AY206"/>
    <mergeCell ref="AZ206:BA206"/>
    <mergeCell ref="BB206:BC206"/>
    <mergeCell ref="B208:D208"/>
    <mergeCell ref="F208:G208"/>
    <mergeCell ref="H208:I208"/>
    <mergeCell ref="J208:K208"/>
    <mergeCell ref="L208:M208"/>
    <mergeCell ref="N208:O208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F208:AG208"/>
    <mergeCell ref="AH208:AI208"/>
    <mergeCell ref="AJ208:AK208"/>
    <mergeCell ref="AL208:AM208"/>
    <mergeCell ref="AN208:AO208"/>
    <mergeCell ref="AP208:AQ208"/>
    <mergeCell ref="AR208:AS208"/>
    <mergeCell ref="AT208:AU208"/>
    <mergeCell ref="AV208:AW208"/>
    <mergeCell ref="AX208:AY208"/>
    <mergeCell ref="AZ208:BA208"/>
    <mergeCell ref="BB208:BC208"/>
    <mergeCell ref="B210:D210"/>
    <mergeCell ref="F210:G210"/>
    <mergeCell ref="H210:I210"/>
    <mergeCell ref="J210:K210"/>
    <mergeCell ref="L210:M210"/>
    <mergeCell ref="N210:O210"/>
    <mergeCell ref="P210:Q210"/>
    <mergeCell ref="R210:S210"/>
    <mergeCell ref="T210:U210"/>
    <mergeCell ref="V210:W210"/>
    <mergeCell ref="X210:Y210"/>
    <mergeCell ref="Z210:AA210"/>
    <mergeCell ref="AB210:AC210"/>
    <mergeCell ref="AD210:AE210"/>
    <mergeCell ref="AF210:AG210"/>
    <mergeCell ref="AH210:AI210"/>
    <mergeCell ref="AJ210:AK210"/>
    <mergeCell ref="AL210:AM210"/>
    <mergeCell ref="AN210:AO210"/>
    <mergeCell ref="AP210:AQ210"/>
    <mergeCell ref="AR210:AS210"/>
    <mergeCell ref="AT210:AU210"/>
    <mergeCell ref="AV210:AW210"/>
    <mergeCell ref="AX210:AY210"/>
    <mergeCell ref="AZ210:BA210"/>
    <mergeCell ref="BB210:BC210"/>
    <mergeCell ref="A216:D216"/>
    <mergeCell ref="F216:W216"/>
    <mergeCell ref="X216:AM216"/>
    <mergeCell ref="AN216:BC216"/>
    <mergeCell ref="F217:G218"/>
    <mergeCell ref="H217:I218"/>
    <mergeCell ref="J217:O217"/>
    <mergeCell ref="P217:Q218"/>
    <mergeCell ref="R217:S218"/>
    <mergeCell ref="T217:U218"/>
    <mergeCell ref="V217:W218"/>
    <mergeCell ref="X217:Y218"/>
    <mergeCell ref="Z217:AE217"/>
    <mergeCell ref="AF217:AG218"/>
    <mergeCell ref="AH217:AI218"/>
    <mergeCell ref="AJ217:AK218"/>
    <mergeCell ref="AL217:AM218"/>
    <mergeCell ref="AN217:AO218"/>
    <mergeCell ref="AP217:AU217"/>
    <mergeCell ref="AV217:AW218"/>
    <mergeCell ref="AX217:AY218"/>
    <mergeCell ref="AZ217:BA218"/>
    <mergeCell ref="AT218:AU218"/>
    <mergeCell ref="BB217:BC218"/>
    <mergeCell ref="A218:D218"/>
    <mergeCell ref="J218:K218"/>
    <mergeCell ref="L218:M218"/>
    <mergeCell ref="N218:O218"/>
    <mergeCell ref="Z218:AA218"/>
    <mergeCell ref="AB218:AC218"/>
    <mergeCell ref="AD218:AE218"/>
    <mergeCell ref="AP218:AQ218"/>
    <mergeCell ref="AR218:AS218"/>
    <mergeCell ref="A220:D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F220:AG220"/>
    <mergeCell ref="AH220:AI220"/>
    <mergeCell ref="AJ220:AK220"/>
    <mergeCell ref="AL220:AM220"/>
    <mergeCell ref="AN220:AO220"/>
    <mergeCell ref="AP220:AQ220"/>
    <mergeCell ref="AR220:AS220"/>
    <mergeCell ref="AT220:AU220"/>
    <mergeCell ref="AV220:AW220"/>
    <mergeCell ref="AX220:AY220"/>
    <mergeCell ref="AZ220:BA220"/>
    <mergeCell ref="BB220:BC220"/>
    <mergeCell ref="B222:D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  <mergeCell ref="X222:Y222"/>
    <mergeCell ref="Z222:AA222"/>
    <mergeCell ref="AB222:AC222"/>
    <mergeCell ref="AD222:AE222"/>
    <mergeCell ref="AF222:AG222"/>
    <mergeCell ref="AH222:AI222"/>
    <mergeCell ref="AJ222:AK222"/>
    <mergeCell ref="AL222:AM222"/>
    <mergeCell ref="AN222:AO222"/>
    <mergeCell ref="AP222:AQ222"/>
    <mergeCell ref="AR222:AS222"/>
    <mergeCell ref="AT222:AU222"/>
    <mergeCell ref="AV222:AW222"/>
    <mergeCell ref="AX222:AY222"/>
    <mergeCell ref="AZ222:BA222"/>
    <mergeCell ref="BB222:BC222"/>
    <mergeCell ref="B223:D223"/>
    <mergeCell ref="F223:G223"/>
    <mergeCell ref="H223:I223"/>
    <mergeCell ref="J223:K223"/>
    <mergeCell ref="L223:M223"/>
    <mergeCell ref="N223:O223"/>
    <mergeCell ref="P223:Q223"/>
    <mergeCell ref="R223:S223"/>
    <mergeCell ref="T223:U223"/>
    <mergeCell ref="V223:W223"/>
    <mergeCell ref="X223:Y223"/>
    <mergeCell ref="Z223:AA223"/>
    <mergeCell ref="AB223:AC223"/>
    <mergeCell ref="AD223:AE223"/>
    <mergeCell ref="AF223:AG223"/>
    <mergeCell ref="AH223:AI223"/>
    <mergeCell ref="AJ223:AK223"/>
    <mergeCell ref="AL223:AM223"/>
    <mergeCell ref="AN223:AO223"/>
    <mergeCell ref="AP223:AQ223"/>
    <mergeCell ref="AR223:AS223"/>
    <mergeCell ref="AT223:AU223"/>
    <mergeCell ref="AV223:AW223"/>
    <mergeCell ref="AX223:AY223"/>
    <mergeCell ref="AZ223:BA223"/>
    <mergeCell ref="BB223:BC223"/>
    <mergeCell ref="B224:D224"/>
    <mergeCell ref="F224:G224"/>
    <mergeCell ref="H224:I224"/>
    <mergeCell ref="J224:K224"/>
    <mergeCell ref="L224:M224"/>
    <mergeCell ref="N224:O224"/>
    <mergeCell ref="P224:Q224"/>
    <mergeCell ref="R224:S224"/>
    <mergeCell ref="T224:U224"/>
    <mergeCell ref="V224:W224"/>
    <mergeCell ref="X224:Y224"/>
    <mergeCell ref="Z224:AA224"/>
    <mergeCell ref="AB224:AC224"/>
    <mergeCell ref="AD224:AE224"/>
    <mergeCell ref="AF224:AG224"/>
    <mergeCell ref="AH224:AI224"/>
    <mergeCell ref="AJ224:AK224"/>
    <mergeCell ref="AL224:AM224"/>
    <mergeCell ref="AN224:AO224"/>
    <mergeCell ref="AP224:AQ224"/>
    <mergeCell ref="AR224:AS224"/>
    <mergeCell ref="AT224:AU224"/>
    <mergeCell ref="AV224:AW224"/>
    <mergeCell ref="AX224:AY224"/>
    <mergeCell ref="AZ224:BA224"/>
    <mergeCell ref="BB224:BC224"/>
    <mergeCell ref="B225:D225"/>
    <mergeCell ref="F225:G225"/>
    <mergeCell ref="H225:I225"/>
    <mergeCell ref="J225:K225"/>
    <mergeCell ref="L225:M225"/>
    <mergeCell ref="N225:O225"/>
    <mergeCell ref="P225:Q225"/>
    <mergeCell ref="R225:S225"/>
    <mergeCell ref="T225:U225"/>
    <mergeCell ref="V225:W225"/>
    <mergeCell ref="X225:Y225"/>
    <mergeCell ref="Z225:AA225"/>
    <mergeCell ref="AB225:AC225"/>
    <mergeCell ref="AD225:AE225"/>
    <mergeCell ref="AF225:AG225"/>
    <mergeCell ref="AH225:AI225"/>
    <mergeCell ref="AJ225:AK225"/>
    <mergeCell ref="AL225:AM225"/>
    <mergeCell ref="AN225:AO225"/>
    <mergeCell ref="AP225:AQ225"/>
    <mergeCell ref="AR225:AS225"/>
    <mergeCell ref="AT225:AU225"/>
    <mergeCell ref="AV225:AW225"/>
    <mergeCell ref="AX225:AY225"/>
    <mergeCell ref="AZ225:BA225"/>
    <mergeCell ref="BB225:BC225"/>
    <mergeCell ref="B226:D226"/>
    <mergeCell ref="F226:G226"/>
    <mergeCell ref="H226:I226"/>
    <mergeCell ref="J226:K226"/>
    <mergeCell ref="L226:M226"/>
    <mergeCell ref="N226:O226"/>
    <mergeCell ref="P226:Q226"/>
    <mergeCell ref="R226:S226"/>
    <mergeCell ref="T226:U226"/>
    <mergeCell ref="V226:W226"/>
    <mergeCell ref="X226:Y226"/>
    <mergeCell ref="Z226:AA226"/>
    <mergeCell ref="AB226:AC226"/>
    <mergeCell ref="AD226:AE226"/>
    <mergeCell ref="AF226:AG226"/>
    <mergeCell ref="AH226:AI226"/>
    <mergeCell ref="AJ226:AK226"/>
    <mergeCell ref="AL226:AM226"/>
    <mergeCell ref="AN226:AO226"/>
    <mergeCell ref="AP226:AQ226"/>
    <mergeCell ref="AR226:AS226"/>
    <mergeCell ref="AT226:AU226"/>
    <mergeCell ref="AV226:AW226"/>
    <mergeCell ref="AX226:AY226"/>
    <mergeCell ref="AZ226:BA226"/>
    <mergeCell ref="BB226:BC226"/>
    <mergeCell ref="B227:D227"/>
    <mergeCell ref="F227:G227"/>
    <mergeCell ref="H227:I227"/>
    <mergeCell ref="J227:K227"/>
    <mergeCell ref="L227:M227"/>
    <mergeCell ref="N227:O227"/>
    <mergeCell ref="P227:Q227"/>
    <mergeCell ref="R227:S227"/>
    <mergeCell ref="T227:U227"/>
    <mergeCell ref="V227:W227"/>
    <mergeCell ref="X227:Y227"/>
    <mergeCell ref="Z227:AA227"/>
    <mergeCell ref="AB227:AC227"/>
    <mergeCell ref="AD227:AE227"/>
    <mergeCell ref="AF227:AG227"/>
    <mergeCell ref="AH227:AI227"/>
    <mergeCell ref="AJ227:AK227"/>
    <mergeCell ref="AL227:AM227"/>
    <mergeCell ref="AN227:AO227"/>
    <mergeCell ref="AP227:AQ227"/>
    <mergeCell ref="AR227:AS227"/>
    <mergeCell ref="AT227:AU227"/>
    <mergeCell ref="AV227:AW227"/>
    <mergeCell ref="AX227:AY227"/>
    <mergeCell ref="AZ227:BA227"/>
    <mergeCell ref="BB227:BC227"/>
    <mergeCell ref="B228:D228"/>
    <mergeCell ref="F228:G228"/>
    <mergeCell ref="H228:I228"/>
    <mergeCell ref="J228:K228"/>
    <mergeCell ref="L228:M228"/>
    <mergeCell ref="N228:O228"/>
    <mergeCell ref="P228:Q228"/>
    <mergeCell ref="R228:S228"/>
    <mergeCell ref="T228:U228"/>
    <mergeCell ref="V228:W228"/>
    <mergeCell ref="X228:Y228"/>
    <mergeCell ref="Z228:AA228"/>
    <mergeCell ref="AB228:AC228"/>
    <mergeCell ref="AD228:AE228"/>
    <mergeCell ref="AF228:AG228"/>
    <mergeCell ref="AH228:AI228"/>
    <mergeCell ref="AJ228:AK228"/>
    <mergeCell ref="AL228:AM228"/>
    <mergeCell ref="AN228:AO228"/>
    <mergeCell ref="AP228:AQ228"/>
    <mergeCell ref="AR228:AS228"/>
    <mergeCell ref="AT228:AU228"/>
    <mergeCell ref="AV228:AW228"/>
    <mergeCell ref="AX228:AY228"/>
    <mergeCell ref="AZ228:BA228"/>
    <mergeCell ref="BB228:BC228"/>
    <mergeCell ref="B229:D229"/>
    <mergeCell ref="F229:G229"/>
    <mergeCell ref="H229:I229"/>
    <mergeCell ref="J229:K229"/>
    <mergeCell ref="L229:M229"/>
    <mergeCell ref="N229:O229"/>
    <mergeCell ref="P229:Q229"/>
    <mergeCell ref="R229:S229"/>
    <mergeCell ref="T229:U229"/>
    <mergeCell ref="V229:W229"/>
    <mergeCell ref="X229:Y229"/>
    <mergeCell ref="Z229:AA229"/>
    <mergeCell ref="AB229:AC229"/>
    <mergeCell ref="AD229:AE229"/>
    <mergeCell ref="AF229:AG229"/>
    <mergeCell ref="AH229:AI229"/>
    <mergeCell ref="AJ229:AK229"/>
    <mergeCell ref="AL229:AM229"/>
    <mergeCell ref="AN229:AO229"/>
    <mergeCell ref="AP229:AQ229"/>
    <mergeCell ref="AR229:AS229"/>
    <mergeCell ref="AT229:AU229"/>
    <mergeCell ref="AV229:AW229"/>
    <mergeCell ref="AX229:AY229"/>
    <mergeCell ref="AZ229:BA229"/>
    <mergeCell ref="BB229:BC229"/>
    <mergeCell ref="B230:D230"/>
    <mergeCell ref="F230:G230"/>
    <mergeCell ref="H230:I230"/>
    <mergeCell ref="J230:K230"/>
    <mergeCell ref="L230:M230"/>
    <mergeCell ref="N230:O230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F230:AG230"/>
    <mergeCell ref="AH230:AI230"/>
    <mergeCell ref="AJ230:AK230"/>
    <mergeCell ref="AL230:AM230"/>
    <mergeCell ref="AN230:AO230"/>
    <mergeCell ref="AP230:AQ230"/>
    <mergeCell ref="AR230:AS230"/>
    <mergeCell ref="AT230:AU230"/>
    <mergeCell ref="AV230:AW230"/>
    <mergeCell ref="AX230:AY230"/>
    <mergeCell ref="AZ230:BA230"/>
    <mergeCell ref="BB230:BC230"/>
    <mergeCell ref="B231:D231"/>
    <mergeCell ref="F231:G231"/>
    <mergeCell ref="H231:I231"/>
    <mergeCell ref="J231:K231"/>
    <mergeCell ref="L231:M231"/>
    <mergeCell ref="N231:O231"/>
    <mergeCell ref="P231:Q231"/>
    <mergeCell ref="R231:S231"/>
    <mergeCell ref="T231:U231"/>
    <mergeCell ref="V231:W231"/>
    <mergeCell ref="X231:Y231"/>
    <mergeCell ref="Z231:AA231"/>
    <mergeCell ref="AB231:AC231"/>
    <mergeCell ref="AD231:AE231"/>
    <mergeCell ref="AF231:AG231"/>
    <mergeCell ref="AH231:AI231"/>
    <mergeCell ref="AJ231:AK231"/>
    <mergeCell ref="AL231:AM231"/>
    <mergeCell ref="AN231:AO231"/>
    <mergeCell ref="AP231:AQ231"/>
    <mergeCell ref="AR231:AS231"/>
    <mergeCell ref="AT231:AU231"/>
    <mergeCell ref="AV231:AW231"/>
    <mergeCell ref="AX231:AY231"/>
    <mergeCell ref="AZ231:BA231"/>
    <mergeCell ref="BB231:BC231"/>
    <mergeCell ref="B232:D232"/>
    <mergeCell ref="F232:G232"/>
    <mergeCell ref="H232:I232"/>
    <mergeCell ref="J232:K232"/>
    <mergeCell ref="L232:M232"/>
    <mergeCell ref="N232:O232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H232:AI232"/>
    <mergeCell ref="AJ232:AK232"/>
    <mergeCell ref="AL232:AM232"/>
    <mergeCell ref="AN232:AO232"/>
    <mergeCell ref="AP232:AQ232"/>
    <mergeCell ref="AR232:AS232"/>
    <mergeCell ref="AT232:AU232"/>
    <mergeCell ref="AV232:AW232"/>
    <mergeCell ref="AX232:AY232"/>
    <mergeCell ref="AZ232:BA232"/>
    <mergeCell ref="BB232:BC232"/>
    <mergeCell ref="B233:D233"/>
    <mergeCell ref="F233:G233"/>
    <mergeCell ref="H233:I233"/>
    <mergeCell ref="J233:K233"/>
    <mergeCell ref="L233:M233"/>
    <mergeCell ref="N233:O233"/>
    <mergeCell ref="P233:Q233"/>
    <mergeCell ref="R233:S233"/>
    <mergeCell ref="T233:U233"/>
    <mergeCell ref="V233:W233"/>
    <mergeCell ref="X233:Y233"/>
    <mergeCell ref="Z233:AA233"/>
    <mergeCell ref="AB233:AC233"/>
    <mergeCell ref="AD233:AE233"/>
    <mergeCell ref="AF233:AG233"/>
    <mergeCell ref="AH233:AI233"/>
    <mergeCell ref="AJ233:AK233"/>
    <mergeCell ref="AL233:AM233"/>
    <mergeCell ref="AN233:AO233"/>
    <mergeCell ref="AP233:AQ233"/>
    <mergeCell ref="AR233:AS233"/>
    <mergeCell ref="AT233:AU233"/>
    <mergeCell ref="AV233:AW233"/>
    <mergeCell ref="AX233:AY233"/>
    <mergeCell ref="AZ233:BA233"/>
    <mergeCell ref="BB233:BC233"/>
    <mergeCell ref="B234:D234"/>
    <mergeCell ref="F234:G234"/>
    <mergeCell ref="H234:I234"/>
    <mergeCell ref="J234:K234"/>
    <mergeCell ref="L234:M234"/>
    <mergeCell ref="N234:O234"/>
    <mergeCell ref="P234:Q234"/>
    <mergeCell ref="R234:S234"/>
    <mergeCell ref="T234:U234"/>
    <mergeCell ref="V234:W234"/>
    <mergeCell ref="X234:Y234"/>
    <mergeCell ref="Z234:AA234"/>
    <mergeCell ref="AB234:AC234"/>
    <mergeCell ref="AD234:AE234"/>
    <mergeCell ref="AF234:AG234"/>
    <mergeCell ref="AH234:AI234"/>
    <mergeCell ref="AJ234:AK234"/>
    <mergeCell ref="AL234:AM234"/>
    <mergeCell ref="AN234:AO234"/>
    <mergeCell ref="AP234:AQ234"/>
    <mergeCell ref="AR234:AS234"/>
    <mergeCell ref="AT234:AU234"/>
    <mergeCell ref="AV234:AW234"/>
    <mergeCell ref="AX234:AY234"/>
    <mergeCell ref="AZ234:BA234"/>
    <mergeCell ref="BB234:BC234"/>
    <mergeCell ref="B235:D235"/>
    <mergeCell ref="F235:G235"/>
    <mergeCell ref="H235:I235"/>
    <mergeCell ref="J235:K235"/>
    <mergeCell ref="L235:M235"/>
    <mergeCell ref="N235:O235"/>
    <mergeCell ref="P235:Q235"/>
    <mergeCell ref="R235:S235"/>
    <mergeCell ref="T235:U235"/>
    <mergeCell ref="V235:W235"/>
    <mergeCell ref="X235:Y235"/>
    <mergeCell ref="Z235:AA235"/>
    <mergeCell ref="AB235:AC235"/>
    <mergeCell ref="AD235:AE235"/>
    <mergeCell ref="AF235:AG235"/>
    <mergeCell ref="AH235:AI235"/>
    <mergeCell ref="AJ235:AK235"/>
    <mergeCell ref="AL235:AM235"/>
    <mergeCell ref="AN235:AO235"/>
    <mergeCell ref="AP235:AQ235"/>
    <mergeCell ref="AR235:AS235"/>
    <mergeCell ref="AT235:AU235"/>
    <mergeCell ref="AV235:AW235"/>
    <mergeCell ref="AX235:AY235"/>
    <mergeCell ref="AZ235:BA235"/>
    <mergeCell ref="BB235:BC235"/>
    <mergeCell ref="B236:D236"/>
    <mergeCell ref="F236:G236"/>
    <mergeCell ref="H236:I236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F236:AG236"/>
    <mergeCell ref="AH236:AI236"/>
    <mergeCell ref="AJ236:AK236"/>
    <mergeCell ref="AL236:AM236"/>
    <mergeCell ref="AN236:AO236"/>
    <mergeCell ref="AP236:AQ236"/>
    <mergeCell ref="AR236:AS236"/>
    <mergeCell ref="AT236:AU236"/>
    <mergeCell ref="AV236:AW236"/>
    <mergeCell ref="AX236:AY236"/>
    <mergeCell ref="AZ236:BA236"/>
    <mergeCell ref="BB236:BC236"/>
    <mergeCell ref="B237:D237"/>
    <mergeCell ref="F237:G237"/>
    <mergeCell ref="H237:I237"/>
    <mergeCell ref="J237:K237"/>
    <mergeCell ref="L237:M237"/>
    <mergeCell ref="N237:O237"/>
    <mergeCell ref="P237:Q237"/>
    <mergeCell ref="R237:S237"/>
    <mergeCell ref="T237:U237"/>
    <mergeCell ref="V237:W237"/>
    <mergeCell ref="X237:Y237"/>
    <mergeCell ref="Z237:AA237"/>
    <mergeCell ref="AB237:AC237"/>
    <mergeCell ref="AD237:AE237"/>
    <mergeCell ref="AF237:AG237"/>
    <mergeCell ref="AH237:AI237"/>
    <mergeCell ref="AJ237:AK237"/>
    <mergeCell ref="AL237:AM237"/>
    <mergeCell ref="AN237:AO237"/>
    <mergeCell ref="AP237:AQ237"/>
    <mergeCell ref="AR237:AS237"/>
    <mergeCell ref="AT237:AU237"/>
    <mergeCell ref="AV237:AW237"/>
    <mergeCell ref="AX237:AY237"/>
    <mergeCell ref="AZ237:BA237"/>
    <mergeCell ref="BB237:BC237"/>
    <mergeCell ref="B238:D238"/>
    <mergeCell ref="F238:G238"/>
    <mergeCell ref="H238:I238"/>
    <mergeCell ref="J238:K238"/>
    <mergeCell ref="L238:M238"/>
    <mergeCell ref="N238:O238"/>
    <mergeCell ref="P238:Q238"/>
    <mergeCell ref="R238:S238"/>
    <mergeCell ref="T238:U238"/>
    <mergeCell ref="V238:W238"/>
    <mergeCell ref="X238:Y238"/>
    <mergeCell ref="Z238:AA238"/>
    <mergeCell ref="AB238:AC238"/>
    <mergeCell ref="AD238:AE238"/>
    <mergeCell ref="AF238:AG238"/>
    <mergeCell ref="AH238:AI238"/>
    <mergeCell ref="AJ238:AK238"/>
    <mergeCell ref="AL238:AM238"/>
    <mergeCell ref="AN238:AO238"/>
    <mergeCell ref="AP238:AQ238"/>
    <mergeCell ref="AR238:AS238"/>
    <mergeCell ref="AT238:AU238"/>
    <mergeCell ref="AV238:AW238"/>
    <mergeCell ref="AX238:AY238"/>
    <mergeCell ref="AZ238:BA238"/>
    <mergeCell ref="BB238:BC238"/>
    <mergeCell ref="B239:D239"/>
    <mergeCell ref="F239:G239"/>
    <mergeCell ref="H239:I239"/>
    <mergeCell ref="J239:K239"/>
    <mergeCell ref="L239:M239"/>
    <mergeCell ref="N239:O239"/>
    <mergeCell ref="P239:Q239"/>
    <mergeCell ref="R239:S239"/>
    <mergeCell ref="T239:U239"/>
    <mergeCell ref="V239:W239"/>
    <mergeCell ref="X239:Y239"/>
    <mergeCell ref="Z239:AA239"/>
    <mergeCell ref="AB239:AC239"/>
    <mergeCell ref="AD239:AE239"/>
    <mergeCell ref="AF239:AG239"/>
    <mergeCell ref="AH239:AI239"/>
    <mergeCell ref="AJ239:AK239"/>
    <mergeCell ref="AL239:AM239"/>
    <mergeCell ref="AN239:AO239"/>
    <mergeCell ref="AP239:AQ239"/>
    <mergeCell ref="AR239:AS239"/>
    <mergeCell ref="AT239:AU239"/>
    <mergeCell ref="AV239:AW239"/>
    <mergeCell ref="AX239:AY239"/>
    <mergeCell ref="AZ239:BA239"/>
    <mergeCell ref="BB239:BC239"/>
    <mergeCell ref="B240:D240"/>
    <mergeCell ref="F240:G240"/>
    <mergeCell ref="H240:I240"/>
    <mergeCell ref="J240:K240"/>
    <mergeCell ref="L240:M240"/>
    <mergeCell ref="N240:O240"/>
    <mergeCell ref="P240:Q240"/>
    <mergeCell ref="R240:S240"/>
    <mergeCell ref="T240:U240"/>
    <mergeCell ref="V240:W240"/>
    <mergeCell ref="X240:Y240"/>
    <mergeCell ref="Z240:AA240"/>
    <mergeCell ref="AB240:AC240"/>
    <mergeCell ref="AD240:AE240"/>
    <mergeCell ref="AF240:AG240"/>
    <mergeCell ref="AH240:AI240"/>
    <mergeCell ref="AJ240:AK240"/>
    <mergeCell ref="AL240:AM240"/>
    <mergeCell ref="AN240:AO240"/>
    <mergeCell ref="AP240:AQ240"/>
    <mergeCell ref="AR240:AS240"/>
    <mergeCell ref="AT240:AU240"/>
    <mergeCell ref="AV240:AW240"/>
    <mergeCell ref="AX240:AY240"/>
    <mergeCell ref="AZ240:BA240"/>
    <mergeCell ref="BB240:BC240"/>
    <mergeCell ref="B241:D241"/>
    <mergeCell ref="F241:G241"/>
    <mergeCell ref="H241:I241"/>
    <mergeCell ref="J241:K241"/>
    <mergeCell ref="L241:M241"/>
    <mergeCell ref="N241:O241"/>
    <mergeCell ref="P241:Q241"/>
    <mergeCell ref="R241:S241"/>
    <mergeCell ref="T241:U241"/>
    <mergeCell ref="V241:W241"/>
    <mergeCell ref="X241:Y241"/>
    <mergeCell ref="Z241:AA241"/>
    <mergeCell ref="AB241:AC241"/>
    <mergeCell ref="AD241:AE241"/>
    <mergeCell ref="AF241:AG241"/>
    <mergeCell ref="AH241:AI241"/>
    <mergeCell ref="AJ241:AK241"/>
    <mergeCell ref="AL241:AM241"/>
    <mergeCell ref="AN241:AO241"/>
    <mergeCell ref="AP241:AQ241"/>
    <mergeCell ref="AR241:AS241"/>
    <mergeCell ref="AT241:AU241"/>
    <mergeCell ref="AV241:AW241"/>
    <mergeCell ref="AX241:AY241"/>
    <mergeCell ref="AZ241:BA241"/>
    <mergeCell ref="BB241:BC241"/>
    <mergeCell ref="B242:D242"/>
    <mergeCell ref="F242:G242"/>
    <mergeCell ref="H242:I242"/>
    <mergeCell ref="J242:K242"/>
    <mergeCell ref="L242:M242"/>
    <mergeCell ref="N242:O242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F242:AG242"/>
    <mergeCell ref="AH242:AI242"/>
    <mergeCell ref="AJ242:AK242"/>
    <mergeCell ref="AL242:AM242"/>
    <mergeCell ref="AN242:AO242"/>
    <mergeCell ref="AP242:AQ242"/>
    <mergeCell ref="AR242:AS242"/>
    <mergeCell ref="AT242:AU242"/>
    <mergeCell ref="AV242:AW242"/>
    <mergeCell ref="AX242:AY242"/>
    <mergeCell ref="AZ242:BA242"/>
    <mergeCell ref="BB242:BC242"/>
    <mergeCell ref="B245:D245"/>
    <mergeCell ref="F245:G245"/>
    <mergeCell ref="H245:I245"/>
    <mergeCell ref="J245:K245"/>
    <mergeCell ref="L245:M245"/>
    <mergeCell ref="N245:O245"/>
    <mergeCell ref="P245:Q245"/>
    <mergeCell ref="R245:S245"/>
    <mergeCell ref="T245:U245"/>
    <mergeCell ref="V245:W245"/>
    <mergeCell ref="X245:Y245"/>
    <mergeCell ref="Z245:AA245"/>
    <mergeCell ref="AB245:AC245"/>
    <mergeCell ref="AD245:AE245"/>
    <mergeCell ref="AF245:AG245"/>
    <mergeCell ref="AH245:AI245"/>
    <mergeCell ref="AJ245:AK245"/>
    <mergeCell ref="AL245:AM245"/>
    <mergeCell ref="AN245:AO245"/>
    <mergeCell ref="AP245:AQ245"/>
    <mergeCell ref="AR245:AS245"/>
    <mergeCell ref="AT245:AU245"/>
    <mergeCell ref="AV245:AW245"/>
    <mergeCell ref="AX245:AY245"/>
    <mergeCell ref="AZ245:BA245"/>
    <mergeCell ref="BB245:BC245"/>
    <mergeCell ref="B247:D247"/>
    <mergeCell ref="F247:G247"/>
    <mergeCell ref="H247:I247"/>
    <mergeCell ref="J247:K247"/>
    <mergeCell ref="L247:M247"/>
    <mergeCell ref="N247:O247"/>
    <mergeCell ref="P247:Q247"/>
    <mergeCell ref="R247:S247"/>
    <mergeCell ref="T247:U247"/>
    <mergeCell ref="V247:W247"/>
    <mergeCell ref="X247:Y247"/>
    <mergeCell ref="Z247:AA247"/>
    <mergeCell ref="AB247:AC247"/>
    <mergeCell ref="AD247:AE247"/>
    <mergeCell ref="AF247:AG247"/>
    <mergeCell ref="AH247:AI247"/>
    <mergeCell ref="AJ247:AK247"/>
    <mergeCell ref="AL247:AM247"/>
    <mergeCell ref="AN247:AO247"/>
    <mergeCell ref="AP247:AQ247"/>
    <mergeCell ref="AR247:AS247"/>
    <mergeCell ref="AT247:AU247"/>
    <mergeCell ref="AV247:AW247"/>
    <mergeCell ref="AX247:AY247"/>
    <mergeCell ref="AZ247:BA247"/>
    <mergeCell ref="BB247:BC247"/>
    <mergeCell ref="B249:D249"/>
    <mergeCell ref="F249:G249"/>
    <mergeCell ref="H249:I249"/>
    <mergeCell ref="J249:K249"/>
    <mergeCell ref="L249:M249"/>
    <mergeCell ref="N249:O249"/>
    <mergeCell ref="P249:Q249"/>
    <mergeCell ref="R249:S249"/>
    <mergeCell ref="T249:U249"/>
    <mergeCell ref="V249:W249"/>
    <mergeCell ref="X249:Y249"/>
    <mergeCell ref="Z249:AA249"/>
    <mergeCell ref="AB249:AC249"/>
    <mergeCell ref="AD249:AE249"/>
    <mergeCell ref="AF249:AG249"/>
    <mergeCell ref="AH249:AI249"/>
    <mergeCell ref="AJ249:AK249"/>
    <mergeCell ref="AL249:AM249"/>
    <mergeCell ref="AN249:AO249"/>
    <mergeCell ref="AP249:AQ249"/>
    <mergeCell ref="AR249:AS249"/>
    <mergeCell ref="AT249:AU249"/>
    <mergeCell ref="AV249:AW249"/>
    <mergeCell ref="AX249:AY249"/>
    <mergeCell ref="AZ249:BA249"/>
    <mergeCell ref="BB249:BC249"/>
    <mergeCell ref="A252:D252"/>
    <mergeCell ref="F252:G252"/>
    <mergeCell ref="H252:I252"/>
    <mergeCell ref="J252:K252"/>
    <mergeCell ref="L252:M252"/>
    <mergeCell ref="N252:O252"/>
    <mergeCell ref="P252:Q252"/>
    <mergeCell ref="R252:S252"/>
    <mergeCell ref="T252:U252"/>
    <mergeCell ref="V252:W252"/>
    <mergeCell ref="X252:Y252"/>
    <mergeCell ref="Z252:AA252"/>
    <mergeCell ref="AB252:AC252"/>
    <mergeCell ref="AD252:AE252"/>
    <mergeCell ref="AF252:AG252"/>
    <mergeCell ref="AH252:AI252"/>
    <mergeCell ref="AJ252:AK252"/>
    <mergeCell ref="AL252:AM252"/>
    <mergeCell ref="AN252:AO252"/>
    <mergeCell ref="AP252:AQ252"/>
    <mergeCell ref="AR252:AS252"/>
    <mergeCell ref="AT252:AU252"/>
    <mergeCell ref="AV252:AW252"/>
    <mergeCell ref="AX252:AY252"/>
    <mergeCell ref="AZ252:BA252"/>
    <mergeCell ref="BB252:BC252"/>
    <mergeCell ref="B254:D254"/>
    <mergeCell ref="F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AL254:AM254"/>
    <mergeCell ref="AN254:AO254"/>
    <mergeCell ref="AP254:AQ254"/>
    <mergeCell ref="AR254:AS254"/>
    <mergeCell ref="AT254:AU254"/>
    <mergeCell ref="AV254:AW254"/>
    <mergeCell ref="AX254:AY254"/>
    <mergeCell ref="AZ254:BA254"/>
    <mergeCell ref="BB254:BC254"/>
    <mergeCell ref="B255:D255"/>
    <mergeCell ref="F255:G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X255:Y255"/>
    <mergeCell ref="Z255:AA255"/>
    <mergeCell ref="AB255:AC255"/>
    <mergeCell ref="AD255:AE255"/>
    <mergeCell ref="AF255:AG255"/>
    <mergeCell ref="AH255:AI255"/>
    <mergeCell ref="AJ255:AK255"/>
    <mergeCell ref="AL255:AM255"/>
    <mergeCell ref="AN255:AO255"/>
    <mergeCell ref="AP255:AQ255"/>
    <mergeCell ref="AR255:AS255"/>
    <mergeCell ref="AT255:AU255"/>
    <mergeCell ref="AV255:AW255"/>
    <mergeCell ref="AX255:AY255"/>
    <mergeCell ref="AZ255:BA255"/>
    <mergeCell ref="BB255:BC255"/>
    <mergeCell ref="B256:D256"/>
    <mergeCell ref="F256:G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F256:AG256"/>
    <mergeCell ref="AH256:AI256"/>
    <mergeCell ref="AJ256:AK256"/>
    <mergeCell ref="AL256:AM256"/>
    <mergeCell ref="AN256:AO256"/>
    <mergeCell ref="AP256:AQ256"/>
    <mergeCell ref="AR256:AS256"/>
    <mergeCell ref="AT256:AU256"/>
    <mergeCell ref="AV256:AW256"/>
    <mergeCell ref="AX256:AY256"/>
    <mergeCell ref="AZ256:BA256"/>
    <mergeCell ref="BB256:BC256"/>
    <mergeCell ref="B257:D257"/>
    <mergeCell ref="F257:G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X257:Y257"/>
    <mergeCell ref="Z257:AA257"/>
    <mergeCell ref="AB257:AC257"/>
    <mergeCell ref="AD257:AE257"/>
    <mergeCell ref="AF257:AG257"/>
    <mergeCell ref="AH257:AI257"/>
    <mergeCell ref="AJ257:AK257"/>
    <mergeCell ref="AL257:AM257"/>
    <mergeCell ref="AN257:AO257"/>
    <mergeCell ref="AP257:AQ257"/>
    <mergeCell ref="AR257:AS257"/>
    <mergeCell ref="AT257:AU257"/>
    <mergeCell ref="AV257:AW257"/>
    <mergeCell ref="AX257:AY257"/>
    <mergeCell ref="AZ257:BA257"/>
    <mergeCell ref="BB257:BC257"/>
    <mergeCell ref="B258:D258"/>
    <mergeCell ref="F258:G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X258:Y258"/>
    <mergeCell ref="Z258:AA258"/>
    <mergeCell ref="AB258:AC258"/>
    <mergeCell ref="AD258:AE258"/>
    <mergeCell ref="AF258:AG258"/>
    <mergeCell ref="AH258:AI258"/>
    <mergeCell ref="AJ258:AK258"/>
    <mergeCell ref="AL258:AM258"/>
    <mergeCell ref="AN258:AO258"/>
    <mergeCell ref="AP258:AQ258"/>
    <mergeCell ref="AR258:AS258"/>
    <mergeCell ref="AT258:AU258"/>
    <mergeCell ref="AV258:AW258"/>
    <mergeCell ref="AX258:AY258"/>
    <mergeCell ref="AZ258:BA258"/>
    <mergeCell ref="BB258:BC258"/>
    <mergeCell ref="B259:D259"/>
    <mergeCell ref="F259:G259"/>
    <mergeCell ref="H259:I259"/>
    <mergeCell ref="J259:K259"/>
    <mergeCell ref="L259:M259"/>
    <mergeCell ref="N259:O259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AL259:AM259"/>
    <mergeCell ref="AN259:AO259"/>
    <mergeCell ref="AP259:AQ259"/>
    <mergeCell ref="AR259:AS259"/>
    <mergeCell ref="AT259:AU259"/>
    <mergeCell ref="AV259:AW259"/>
    <mergeCell ref="AX259:AY259"/>
    <mergeCell ref="AZ259:BA259"/>
    <mergeCell ref="BB259:BC259"/>
    <mergeCell ref="B260:D260"/>
    <mergeCell ref="F260:G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X260:Y260"/>
    <mergeCell ref="Z260:AA260"/>
    <mergeCell ref="AB260:AC260"/>
    <mergeCell ref="AD260:AE260"/>
    <mergeCell ref="AF260:AG260"/>
    <mergeCell ref="AH260:AI260"/>
    <mergeCell ref="AJ260:AK260"/>
    <mergeCell ref="AL260:AM260"/>
    <mergeCell ref="AN260:AO260"/>
    <mergeCell ref="AP260:AQ260"/>
    <mergeCell ref="AR260:AS260"/>
    <mergeCell ref="AT260:AU260"/>
    <mergeCell ref="AV260:AW260"/>
    <mergeCell ref="AX260:AY260"/>
    <mergeCell ref="AZ260:BA260"/>
    <mergeCell ref="BB260:BC260"/>
    <mergeCell ref="B261:D261"/>
    <mergeCell ref="F261:G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X261:Y261"/>
    <mergeCell ref="Z261:AA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AR261:AS261"/>
    <mergeCell ref="AT261:AU261"/>
    <mergeCell ref="AV261:AW261"/>
    <mergeCell ref="AX261:AY261"/>
    <mergeCell ref="AZ261:BA261"/>
    <mergeCell ref="BB261:BC261"/>
    <mergeCell ref="B262:D262"/>
    <mergeCell ref="F262:G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AL262:AM262"/>
    <mergeCell ref="AN262:AO262"/>
    <mergeCell ref="AP262:AQ262"/>
    <mergeCell ref="AR262:AS262"/>
    <mergeCell ref="AT262:AU262"/>
    <mergeCell ref="AV262:AW262"/>
    <mergeCell ref="AX262:AY262"/>
    <mergeCell ref="AZ262:BA262"/>
    <mergeCell ref="BB262:BC262"/>
    <mergeCell ref="B263:D263"/>
    <mergeCell ref="F263:G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X263:Y263"/>
    <mergeCell ref="Z263:AA263"/>
    <mergeCell ref="AB263:AC263"/>
    <mergeCell ref="AD263:AE263"/>
    <mergeCell ref="AF263:AG263"/>
    <mergeCell ref="AH263:AI263"/>
    <mergeCell ref="AJ263:AK263"/>
    <mergeCell ref="AL263:AM263"/>
    <mergeCell ref="AN263:AO263"/>
    <mergeCell ref="AP263:AQ263"/>
    <mergeCell ref="AR263:AS263"/>
    <mergeCell ref="AT263:AU263"/>
    <mergeCell ref="AV263:AW263"/>
    <mergeCell ref="AX263:AY263"/>
    <mergeCell ref="AZ263:BA263"/>
    <mergeCell ref="BB263:BC263"/>
    <mergeCell ref="B264:D264"/>
    <mergeCell ref="F264:G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X264:Y264"/>
    <mergeCell ref="Z264:AA264"/>
    <mergeCell ref="AB264:AC264"/>
    <mergeCell ref="AD264:AE264"/>
    <mergeCell ref="AF264:AG264"/>
    <mergeCell ref="AH264:AI264"/>
    <mergeCell ref="AJ264:AK264"/>
    <mergeCell ref="AL264:AM264"/>
    <mergeCell ref="AN264:AO264"/>
    <mergeCell ref="AP264:AQ264"/>
    <mergeCell ref="AR264:AS264"/>
    <mergeCell ref="AT264:AU264"/>
    <mergeCell ref="AV264:AW264"/>
    <mergeCell ref="AX264:AY264"/>
    <mergeCell ref="AZ264:BA264"/>
    <mergeCell ref="BB264:BC264"/>
    <mergeCell ref="B265:D265"/>
    <mergeCell ref="F265:G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X265:Y265"/>
    <mergeCell ref="Z265:AA265"/>
    <mergeCell ref="AB265:AC265"/>
    <mergeCell ref="AD265:AE265"/>
    <mergeCell ref="AF265:AG265"/>
    <mergeCell ref="AH265:AI265"/>
    <mergeCell ref="AJ265:AK265"/>
    <mergeCell ref="AL265:AM265"/>
    <mergeCell ref="AN265:AO265"/>
    <mergeCell ref="AP265:AQ265"/>
    <mergeCell ref="AR265:AS265"/>
    <mergeCell ref="AT265:AU265"/>
    <mergeCell ref="AV265:AW265"/>
    <mergeCell ref="AX265:AY265"/>
    <mergeCell ref="AZ265:BA265"/>
    <mergeCell ref="BB265:BC265"/>
    <mergeCell ref="B266:D266"/>
    <mergeCell ref="F266:G266"/>
    <mergeCell ref="H266:I266"/>
    <mergeCell ref="J266:K266"/>
    <mergeCell ref="L266:M266"/>
    <mergeCell ref="N266:O266"/>
    <mergeCell ref="P266:Q266"/>
    <mergeCell ref="R266:S266"/>
    <mergeCell ref="T266:U266"/>
    <mergeCell ref="V266:W266"/>
    <mergeCell ref="X266:Y266"/>
    <mergeCell ref="Z266:AA266"/>
    <mergeCell ref="AB266:AC266"/>
    <mergeCell ref="AD266:AE266"/>
    <mergeCell ref="AF266:AG266"/>
    <mergeCell ref="AH266:AI266"/>
    <mergeCell ref="AJ266:AK266"/>
    <mergeCell ref="AL266:AM266"/>
    <mergeCell ref="AN266:AO266"/>
    <mergeCell ref="AP266:AQ266"/>
    <mergeCell ref="AR266:AS266"/>
    <mergeCell ref="AT266:AU266"/>
    <mergeCell ref="AV266:AW266"/>
    <mergeCell ref="AX266:AY266"/>
    <mergeCell ref="AZ266:BA266"/>
    <mergeCell ref="BB266:BC266"/>
    <mergeCell ref="B267:D267"/>
    <mergeCell ref="F267:G267"/>
    <mergeCell ref="H267:I267"/>
    <mergeCell ref="J267:K267"/>
    <mergeCell ref="L267:M267"/>
    <mergeCell ref="N267:O267"/>
    <mergeCell ref="P267:Q267"/>
    <mergeCell ref="R267:S267"/>
    <mergeCell ref="T267:U267"/>
    <mergeCell ref="V267:W267"/>
    <mergeCell ref="X267:Y267"/>
    <mergeCell ref="Z267:AA267"/>
    <mergeCell ref="AB267:AC267"/>
    <mergeCell ref="AD267:AE267"/>
    <mergeCell ref="AF267:AG267"/>
    <mergeCell ref="AH267:AI267"/>
    <mergeCell ref="AJ267:AK267"/>
    <mergeCell ref="AL267:AM267"/>
    <mergeCell ref="AN267:AO267"/>
    <mergeCell ref="AP267:AQ267"/>
    <mergeCell ref="AR267:AS267"/>
    <mergeCell ref="AT267:AU267"/>
    <mergeCell ref="AV267:AW267"/>
    <mergeCell ref="AX267:AY267"/>
    <mergeCell ref="AZ267:BA267"/>
    <mergeCell ref="BB267:BC267"/>
    <mergeCell ref="B268:D268"/>
    <mergeCell ref="F268:G268"/>
    <mergeCell ref="H268:I268"/>
    <mergeCell ref="J268:K268"/>
    <mergeCell ref="L268:M268"/>
    <mergeCell ref="N268:O268"/>
    <mergeCell ref="P268:Q268"/>
    <mergeCell ref="R268:S268"/>
    <mergeCell ref="T268:U268"/>
    <mergeCell ref="V268:W268"/>
    <mergeCell ref="X268:Y268"/>
    <mergeCell ref="Z268:AA268"/>
    <mergeCell ref="AB268:AC268"/>
    <mergeCell ref="AD268:AE268"/>
    <mergeCell ref="AF268:AG268"/>
    <mergeCell ref="AH268:AI268"/>
    <mergeCell ref="AJ268:AK268"/>
    <mergeCell ref="AL268:AM268"/>
    <mergeCell ref="AN268:AO268"/>
    <mergeCell ref="AP268:AQ268"/>
    <mergeCell ref="AR268:AS268"/>
    <mergeCell ref="AT268:AU268"/>
    <mergeCell ref="AV268:AW268"/>
    <mergeCell ref="AX268:AY268"/>
    <mergeCell ref="AZ268:BA268"/>
    <mergeCell ref="BB268:BC268"/>
    <mergeCell ref="B269:D269"/>
    <mergeCell ref="F269:G269"/>
    <mergeCell ref="H269:I269"/>
    <mergeCell ref="J269:K269"/>
    <mergeCell ref="L269:M269"/>
    <mergeCell ref="N269:O269"/>
    <mergeCell ref="P269:Q269"/>
    <mergeCell ref="R269:S269"/>
    <mergeCell ref="T269:U269"/>
    <mergeCell ref="V269:W269"/>
    <mergeCell ref="X269:Y269"/>
    <mergeCell ref="Z269:AA269"/>
    <mergeCell ref="AB269:AC269"/>
    <mergeCell ref="AD269:AE269"/>
    <mergeCell ref="AF269:AG269"/>
    <mergeCell ref="AH269:AI269"/>
    <mergeCell ref="AJ269:AK269"/>
    <mergeCell ref="AL269:AM269"/>
    <mergeCell ref="AN269:AO269"/>
    <mergeCell ref="AP269:AQ269"/>
    <mergeCell ref="AR269:AS269"/>
    <mergeCell ref="AT269:AU269"/>
    <mergeCell ref="AV269:AW269"/>
    <mergeCell ref="AX269:AY269"/>
    <mergeCell ref="AZ269:BA269"/>
    <mergeCell ref="BB269:BC269"/>
    <mergeCell ref="B270:D270"/>
    <mergeCell ref="F270:G270"/>
    <mergeCell ref="H270:I270"/>
    <mergeCell ref="J270:K270"/>
    <mergeCell ref="L270:M270"/>
    <mergeCell ref="N270:O270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P270:AQ270"/>
    <mergeCell ref="AR270:AS270"/>
    <mergeCell ref="AT270:AU270"/>
    <mergeCell ref="AV270:AW270"/>
    <mergeCell ref="AX270:AY270"/>
    <mergeCell ref="AZ270:BA270"/>
    <mergeCell ref="BB270:BC270"/>
    <mergeCell ref="B271:D271"/>
    <mergeCell ref="F271:G271"/>
    <mergeCell ref="H271:I271"/>
    <mergeCell ref="J271:K271"/>
    <mergeCell ref="L271:M271"/>
    <mergeCell ref="N271:O271"/>
    <mergeCell ref="P271:Q271"/>
    <mergeCell ref="R271:S271"/>
    <mergeCell ref="T271:U271"/>
    <mergeCell ref="V271:W271"/>
    <mergeCell ref="X271:Y271"/>
    <mergeCell ref="Z271:AA271"/>
    <mergeCell ref="AB271:AC271"/>
    <mergeCell ref="AD271:AE271"/>
    <mergeCell ref="AF271:AG271"/>
    <mergeCell ref="AH271:AI271"/>
    <mergeCell ref="AJ271:AK271"/>
    <mergeCell ref="AL271:AM271"/>
    <mergeCell ref="AN271:AO271"/>
    <mergeCell ref="AP271:AQ271"/>
    <mergeCell ref="AR271:AS271"/>
    <mergeCell ref="AT271:AU271"/>
    <mergeCell ref="AV271:AW271"/>
    <mergeCell ref="AX271:AY271"/>
    <mergeCell ref="AZ271:BA271"/>
    <mergeCell ref="BB271:BC271"/>
    <mergeCell ref="B272:D272"/>
    <mergeCell ref="F272:G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X272:Y272"/>
    <mergeCell ref="Z272:AA272"/>
    <mergeCell ref="AB272:AC272"/>
    <mergeCell ref="AD272:AE272"/>
    <mergeCell ref="AF272:AG272"/>
    <mergeCell ref="AH272:AI272"/>
    <mergeCell ref="AJ272:AK272"/>
    <mergeCell ref="AL272:AM272"/>
    <mergeCell ref="AN272:AO272"/>
    <mergeCell ref="AP272:AQ272"/>
    <mergeCell ref="AR272:AS272"/>
    <mergeCell ref="AT272:AU272"/>
    <mergeCell ref="AV272:AW272"/>
    <mergeCell ref="AX272:AY272"/>
    <mergeCell ref="AZ272:BA272"/>
    <mergeCell ref="BB272:BC272"/>
    <mergeCell ref="B273:D273"/>
    <mergeCell ref="F273:G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X273:Y273"/>
    <mergeCell ref="Z273:AA273"/>
    <mergeCell ref="AB273:AC273"/>
    <mergeCell ref="AD273:AE273"/>
    <mergeCell ref="AF273:AG273"/>
    <mergeCell ref="AH273:AI273"/>
    <mergeCell ref="AJ273:AK273"/>
    <mergeCell ref="AL273:AM273"/>
    <mergeCell ref="AN273:AO273"/>
    <mergeCell ref="AP273:AQ273"/>
    <mergeCell ref="AR273:AS273"/>
    <mergeCell ref="AT273:AU273"/>
    <mergeCell ref="AV273:AW273"/>
    <mergeCell ref="AX273:AY273"/>
    <mergeCell ref="AZ273:BA273"/>
    <mergeCell ref="BB273:BC273"/>
    <mergeCell ref="B274:D274"/>
    <mergeCell ref="F274:G274"/>
    <mergeCell ref="H274:I274"/>
    <mergeCell ref="J274:K274"/>
    <mergeCell ref="L274:M274"/>
    <mergeCell ref="N274:O274"/>
    <mergeCell ref="P274:Q274"/>
    <mergeCell ref="R274:S274"/>
    <mergeCell ref="T274:U274"/>
    <mergeCell ref="V274:W274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P274:AQ274"/>
    <mergeCell ref="AR274:AS274"/>
    <mergeCell ref="AT274:AU274"/>
    <mergeCell ref="AV274:AW274"/>
    <mergeCell ref="AX274:AY274"/>
    <mergeCell ref="AZ274:BA274"/>
    <mergeCell ref="BB274:BC274"/>
    <mergeCell ref="B277:D277"/>
    <mergeCell ref="F277:G277"/>
    <mergeCell ref="H277:I277"/>
    <mergeCell ref="J277:K277"/>
    <mergeCell ref="L277:M277"/>
    <mergeCell ref="N277:O277"/>
    <mergeCell ref="P277:Q277"/>
    <mergeCell ref="R277:S277"/>
    <mergeCell ref="T277:U277"/>
    <mergeCell ref="V277:W277"/>
    <mergeCell ref="X277:Y277"/>
    <mergeCell ref="Z277:AA277"/>
    <mergeCell ref="AB277:AC277"/>
    <mergeCell ref="AD277:AE277"/>
    <mergeCell ref="AF277:AG277"/>
    <mergeCell ref="AH277:AI277"/>
    <mergeCell ref="AJ277:AK277"/>
    <mergeCell ref="AL277:AM277"/>
    <mergeCell ref="AN277:AO277"/>
    <mergeCell ref="AP277:AQ277"/>
    <mergeCell ref="AR277:AS277"/>
    <mergeCell ref="AT277:AU277"/>
    <mergeCell ref="AV277:AW277"/>
    <mergeCell ref="AX277:AY277"/>
    <mergeCell ref="AZ277:BA277"/>
    <mergeCell ref="BB277:BC277"/>
    <mergeCell ref="B279:D279"/>
    <mergeCell ref="F279:G279"/>
    <mergeCell ref="H279:I279"/>
    <mergeCell ref="J279:K279"/>
    <mergeCell ref="L279:M279"/>
    <mergeCell ref="N279:O279"/>
    <mergeCell ref="P279:Q279"/>
    <mergeCell ref="R279:S279"/>
    <mergeCell ref="T279:U279"/>
    <mergeCell ref="V279:W279"/>
    <mergeCell ref="X279:Y279"/>
    <mergeCell ref="Z279:AA279"/>
    <mergeCell ref="AB279:AC279"/>
    <mergeCell ref="AD279:AE279"/>
    <mergeCell ref="AF279:AG279"/>
    <mergeCell ref="AH279:AI279"/>
    <mergeCell ref="AJ279:AK279"/>
    <mergeCell ref="AL279:AM279"/>
    <mergeCell ref="AN279:AO279"/>
    <mergeCell ref="AP279:AQ279"/>
    <mergeCell ref="AR279:AS279"/>
    <mergeCell ref="AT279:AU279"/>
    <mergeCell ref="AV279:AW279"/>
    <mergeCell ref="AX279:AY279"/>
    <mergeCell ref="AZ279:BA279"/>
    <mergeCell ref="BB279:BC279"/>
    <mergeCell ref="B281:D281"/>
    <mergeCell ref="F281:G281"/>
    <mergeCell ref="H281:I281"/>
    <mergeCell ref="J281:K281"/>
    <mergeCell ref="L281:M281"/>
    <mergeCell ref="N281:O281"/>
    <mergeCell ref="P281:Q281"/>
    <mergeCell ref="R281:S281"/>
    <mergeCell ref="T281:U281"/>
    <mergeCell ref="V281:W281"/>
    <mergeCell ref="X281:Y281"/>
    <mergeCell ref="Z281:AA281"/>
    <mergeCell ref="AB281:AC281"/>
    <mergeCell ref="AD281:AE281"/>
    <mergeCell ref="AF281:AG281"/>
    <mergeCell ref="AH281:AI281"/>
    <mergeCell ref="AJ281:AK281"/>
    <mergeCell ref="AL281:AM281"/>
    <mergeCell ref="AN281:AO281"/>
    <mergeCell ref="AP281:AQ281"/>
    <mergeCell ref="AR281:AS281"/>
    <mergeCell ref="AT281:AU281"/>
    <mergeCell ref="AV281:AW281"/>
    <mergeCell ref="AX281:AY281"/>
    <mergeCell ref="AZ281:BA281"/>
    <mergeCell ref="BB281:BC281"/>
  </mergeCells>
  <printOptions/>
  <pageMargins left="0.3937007874015748" right="0.3937007874015748" top="0.5905511811023623" bottom="0.3937007874015748" header="0.5118110236220472" footer="0.5118110236220472"/>
  <pageSetup firstPageNumber="57" useFirstPageNumber="1" horizontalDpi="600" verticalDpi="600" orientation="portrait" pageOrder="overThenDown" paperSize="9" scale="80" r:id="rId1"/>
  <headerFooter scaleWithDoc="0" alignWithMargins="0">
    <oddFooter>&amp;C&amp;"ＭＳ 明朝,標準"&amp;P</oddFooter>
  </headerFooter>
  <rowBreaks count="3" manualBreakCount="3">
    <brk id="71" max="53" man="1"/>
    <brk id="142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2023-08-01T23:43:40Z</cp:lastPrinted>
  <dcterms:created xsi:type="dcterms:W3CDTF">1997-01-08T22:48:59Z</dcterms:created>
  <dcterms:modified xsi:type="dcterms:W3CDTF">2023-08-02T23:39:48Z</dcterms:modified>
  <cp:category/>
  <cp:version/>
  <cp:contentType/>
  <cp:contentStatus/>
</cp:coreProperties>
</file>