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\\filesv1\各課フォルダ\1010 総務部\8000 工事検査課\★　旧統合OA各課キャビネット（常用）　★\各課キャビネット\（3580）週休２日制\R8修正案\R8改正案（土木・建築）\ホームページ\"/>
    </mc:Choice>
  </mc:AlternateContent>
  <xr:revisionPtr revIDLastSave="0" documentId="13_ncr:1_{AA329874-1F8D-474A-AF99-A0B43E67018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完全週休２日_提出用" sheetId="8" r:id="rId1"/>
    <sheet name="完全週休２日_入力用" sheetId="7" r:id="rId2"/>
    <sheet name="月単位" sheetId="2" r:id="rId3"/>
    <sheet name="月単位(作成例)" sheetId="6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J65" i="6" l="1"/>
  <c r="AH65" i="6"/>
  <c r="AM65" i="6" s="1"/>
  <c r="AJ55" i="6"/>
  <c r="AH55" i="6"/>
  <c r="AJ45" i="6"/>
  <c r="AH45" i="6"/>
  <c r="AJ35" i="6"/>
  <c r="AH35" i="6"/>
  <c r="AJ25" i="6"/>
  <c r="AH25" i="6"/>
  <c r="AJ14" i="6"/>
  <c r="AJ65" i="2"/>
  <c r="AH65" i="2"/>
  <c r="AJ55" i="2"/>
  <c r="AH55" i="2"/>
  <c r="AJ45" i="2"/>
  <c r="AH45" i="2"/>
  <c r="AJ35" i="2"/>
  <c r="AH35" i="2"/>
  <c r="AJ25" i="2"/>
  <c r="AH25" i="2"/>
  <c r="AJ15" i="6"/>
  <c r="AH15" i="6"/>
  <c r="AM15" i="6" s="1"/>
  <c r="AJ15" i="2"/>
  <c r="AH15" i="2"/>
  <c r="G8" i="7"/>
  <c r="C32" i="8"/>
  <c r="C35" i="8" s="1"/>
  <c r="AJ64" i="6"/>
  <c r="C34" i="8" l="1"/>
  <c r="D9" i="7"/>
  <c r="G9" i="7" s="1"/>
  <c r="I9" i="7" s="1"/>
  <c r="U52" i="8" l="1"/>
  <c r="U55" i="8" s="1"/>
  <c r="V55" i="8" s="1"/>
  <c r="W55" i="8" s="1"/>
  <c r="X55" i="8" s="1"/>
  <c r="Y55" i="8" s="1"/>
  <c r="Z55" i="8" s="1"/>
  <c r="AA55" i="8" s="1"/>
  <c r="U56" i="8" s="1"/>
  <c r="V56" i="8" s="1"/>
  <c r="W56" i="8" s="1"/>
  <c r="X56" i="8" s="1"/>
  <c r="Y56" i="8" s="1"/>
  <c r="Z56" i="8" s="1"/>
  <c r="AA56" i="8" s="1"/>
  <c r="U57" i="8" s="1"/>
  <c r="V57" i="8" s="1"/>
  <c r="W57" i="8" s="1"/>
  <c r="X57" i="8" s="1"/>
  <c r="Y57" i="8" s="1"/>
  <c r="Z57" i="8" s="1"/>
  <c r="AA57" i="8" s="1"/>
  <c r="U58" i="8" s="1"/>
  <c r="V58" i="8" s="1"/>
  <c r="W58" i="8" s="1"/>
  <c r="X58" i="8" s="1"/>
  <c r="Y58" i="8" s="1"/>
  <c r="Z58" i="8" s="1"/>
  <c r="AA58" i="8" s="1"/>
  <c r="U59" i="8" s="1"/>
  <c r="V59" i="8" s="1"/>
  <c r="W59" i="8" s="1"/>
  <c r="X59" i="8" s="1"/>
  <c r="Y59" i="8" s="1"/>
  <c r="Z59" i="8" s="1"/>
  <c r="AA59" i="8" s="1"/>
  <c r="L52" i="8"/>
  <c r="L55" i="8" s="1"/>
  <c r="M55" i="8" s="1"/>
  <c r="N55" i="8" s="1"/>
  <c r="O55" i="8" s="1"/>
  <c r="P55" i="8" s="1"/>
  <c r="Q55" i="8" s="1"/>
  <c r="R55" i="8" s="1"/>
  <c r="L56" i="8" s="1"/>
  <c r="M56" i="8" s="1"/>
  <c r="N56" i="8" s="1"/>
  <c r="O56" i="8" s="1"/>
  <c r="P56" i="8" s="1"/>
  <c r="Q56" i="8" s="1"/>
  <c r="R56" i="8" s="1"/>
  <c r="L57" i="8" s="1"/>
  <c r="M57" i="8" s="1"/>
  <c r="N57" i="8" s="1"/>
  <c r="O57" i="8" s="1"/>
  <c r="P57" i="8" s="1"/>
  <c r="Q57" i="8" s="1"/>
  <c r="R57" i="8" s="1"/>
  <c r="L58" i="8" s="1"/>
  <c r="M58" i="8" s="1"/>
  <c r="N58" i="8" s="1"/>
  <c r="O58" i="8" s="1"/>
  <c r="P58" i="8" s="1"/>
  <c r="Q58" i="8" s="1"/>
  <c r="R58" i="8" s="1"/>
  <c r="L59" i="8" s="1"/>
  <c r="M59" i="8" s="1"/>
  <c r="N59" i="8" s="1"/>
  <c r="O59" i="8" s="1"/>
  <c r="P59" i="8" s="1"/>
  <c r="Q59" i="8" s="1"/>
  <c r="R59" i="8" s="1"/>
  <c r="C52" i="8"/>
  <c r="C55" i="8" s="1"/>
  <c r="D55" i="8" s="1"/>
  <c r="E55" i="8" s="1"/>
  <c r="F55" i="8" s="1"/>
  <c r="G55" i="8" s="1"/>
  <c r="H55" i="8" s="1"/>
  <c r="I55" i="8" s="1"/>
  <c r="C56" i="8" s="1"/>
  <c r="D56" i="8" s="1"/>
  <c r="E56" i="8" s="1"/>
  <c r="F56" i="8" s="1"/>
  <c r="G56" i="8" s="1"/>
  <c r="H56" i="8" s="1"/>
  <c r="I56" i="8" s="1"/>
  <c r="C57" i="8" s="1"/>
  <c r="D57" i="8" s="1"/>
  <c r="E57" i="8" s="1"/>
  <c r="F57" i="8" s="1"/>
  <c r="G57" i="8" s="1"/>
  <c r="H57" i="8" s="1"/>
  <c r="I57" i="8" s="1"/>
  <c r="C58" i="8" s="1"/>
  <c r="D58" i="8" s="1"/>
  <c r="E58" i="8" s="1"/>
  <c r="F58" i="8" s="1"/>
  <c r="G58" i="8" s="1"/>
  <c r="H58" i="8" s="1"/>
  <c r="I58" i="8" s="1"/>
  <c r="C59" i="8" s="1"/>
  <c r="D59" i="8" s="1"/>
  <c r="E59" i="8" s="1"/>
  <c r="F59" i="8" s="1"/>
  <c r="G59" i="8" s="1"/>
  <c r="H59" i="8" s="1"/>
  <c r="I59" i="8" s="1"/>
  <c r="L42" i="8"/>
  <c r="L44" i="8" s="1"/>
  <c r="M44" i="8" s="1"/>
  <c r="N44" i="8" s="1"/>
  <c r="O44" i="8" s="1"/>
  <c r="P44" i="8" s="1"/>
  <c r="Q44" i="8" s="1"/>
  <c r="R44" i="8" s="1"/>
  <c r="C42" i="8"/>
  <c r="C44" i="8" s="1"/>
  <c r="D44" i="8" s="1"/>
  <c r="E44" i="8" s="1"/>
  <c r="F44" i="8" s="1"/>
  <c r="G44" i="8" s="1"/>
  <c r="H44" i="8" s="1"/>
  <c r="I44" i="8" s="1"/>
  <c r="U32" i="8"/>
  <c r="L32" i="8"/>
  <c r="H26" i="7"/>
  <c r="H8" i="7"/>
  <c r="L9" i="7"/>
  <c r="L10" i="7"/>
  <c r="L11" i="7"/>
  <c r="L12" i="7"/>
  <c r="L13" i="7"/>
  <c r="L14" i="7"/>
  <c r="L15" i="7"/>
  <c r="L16" i="7"/>
  <c r="L17" i="7"/>
  <c r="L18" i="7"/>
  <c r="L19" i="7"/>
  <c r="L20" i="7"/>
  <c r="L21" i="7"/>
  <c r="L22" i="7"/>
  <c r="L23" i="7"/>
  <c r="L24" i="7"/>
  <c r="L25" i="7"/>
  <c r="L26" i="7"/>
  <c r="L8" i="7"/>
  <c r="K28" i="7"/>
  <c r="J28" i="7"/>
  <c r="U42" i="8"/>
  <c r="U44" i="8" s="1"/>
  <c r="V44" i="8" s="1"/>
  <c r="W44" i="8" s="1"/>
  <c r="X44" i="8" s="1"/>
  <c r="Y44" i="8" s="1"/>
  <c r="Z44" i="8" s="1"/>
  <c r="AA44" i="8" s="1"/>
  <c r="U34" i="8" l="1"/>
  <c r="V34" i="8" s="1"/>
  <c r="W34" i="8" s="1"/>
  <c r="X34" i="8" s="1"/>
  <c r="Y34" i="8" s="1"/>
  <c r="Z34" i="8" s="1"/>
  <c r="AA34" i="8" s="1"/>
  <c r="U35" i="8"/>
  <c r="L34" i="8"/>
  <c r="M34" i="8" s="1"/>
  <c r="N34" i="8" s="1"/>
  <c r="O34" i="8" s="1"/>
  <c r="P34" i="8" s="1"/>
  <c r="Q34" i="8" s="1"/>
  <c r="R34" i="8" s="1"/>
  <c r="L35" i="8" s="1"/>
  <c r="M35" i="8" s="1"/>
  <c r="N35" i="8" s="1"/>
  <c r="O35" i="8" s="1"/>
  <c r="P35" i="8" s="1"/>
  <c r="Q35" i="8" s="1"/>
  <c r="R35" i="8" s="1"/>
  <c r="L36" i="8" s="1"/>
  <c r="M36" i="8" s="1"/>
  <c r="N36" i="8" s="1"/>
  <c r="O36" i="8" s="1"/>
  <c r="P36" i="8" s="1"/>
  <c r="Q36" i="8" s="1"/>
  <c r="R36" i="8" s="1"/>
  <c r="L37" i="8" s="1"/>
  <c r="M37" i="8" s="1"/>
  <c r="N37" i="8" s="1"/>
  <c r="O37" i="8" s="1"/>
  <c r="P37" i="8" s="1"/>
  <c r="Q37" i="8" s="1"/>
  <c r="R37" i="8" s="1"/>
  <c r="L38" i="8" s="1"/>
  <c r="M38" i="8" s="1"/>
  <c r="N38" i="8" s="1"/>
  <c r="O38" i="8" s="1"/>
  <c r="P38" i="8" s="1"/>
  <c r="Q38" i="8" s="1"/>
  <c r="R38" i="8" s="1"/>
  <c r="U54" i="8"/>
  <c r="V54" i="8" s="1"/>
  <c r="W54" i="8" s="1"/>
  <c r="X54" i="8" s="1"/>
  <c r="Y54" i="8" s="1"/>
  <c r="Z54" i="8" s="1"/>
  <c r="AA54" i="8" s="1"/>
  <c r="L54" i="8"/>
  <c r="M54" i="8" s="1"/>
  <c r="N54" i="8" s="1"/>
  <c r="O54" i="8" s="1"/>
  <c r="P54" i="8" s="1"/>
  <c r="Q54" i="8" s="1"/>
  <c r="R54" i="8" s="1"/>
  <c r="C54" i="8"/>
  <c r="D54" i="8" s="1"/>
  <c r="E54" i="8" s="1"/>
  <c r="F54" i="8" s="1"/>
  <c r="G54" i="8" s="1"/>
  <c r="H54" i="8" s="1"/>
  <c r="I54" i="8" s="1"/>
  <c r="L45" i="8"/>
  <c r="M45" i="8" s="1"/>
  <c r="N45" i="8" s="1"/>
  <c r="O45" i="8" s="1"/>
  <c r="P45" i="8" s="1"/>
  <c r="Q45" i="8" s="1"/>
  <c r="R45" i="8" s="1"/>
  <c r="L46" i="8" s="1"/>
  <c r="M46" i="8" s="1"/>
  <c r="N46" i="8" s="1"/>
  <c r="O46" i="8" s="1"/>
  <c r="P46" i="8" s="1"/>
  <c r="Q46" i="8" s="1"/>
  <c r="R46" i="8" s="1"/>
  <c r="L47" i="8" s="1"/>
  <c r="M47" i="8" s="1"/>
  <c r="N47" i="8" s="1"/>
  <c r="O47" i="8" s="1"/>
  <c r="P47" i="8" s="1"/>
  <c r="Q47" i="8" s="1"/>
  <c r="R47" i="8" s="1"/>
  <c r="L48" i="8" s="1"/>
  <c r="M48" i="8" s="1"/>
  <c r="N48" i="8" s="1"/>
  <c r="O48" i="8" s="1"/>
  <c r="P48" i="8" s="1"/>
  <c r="Q48" i="8" s="1"/>
  <c r="R48" i="8" s="1"/>
  <c r="L49" i="8" s="1"/>
  <c r="M49" i="8" s="1"/>
  <c r="N49" i="8" s="1"/>
  <c r="O49" i="8" s="1"/>
  <c r="P49" i="8" s="1"/>
  <c r="Q49" i="8" s="1"/>
  <c r="R49" i="8" s="1"/>
  <c r="C45" i="8"/>
  <c r="D45" i="8" s="1"/>
  <c r="E45" i="8" s="1"/>
  <c r="F45" i="8" s="1"/>
  <c r="G45" i="8" s="1"/>
  <c r="H45" i="8" s="1"/>
  <c r="I45" i="8" s="1"/>
  <c r="C46" i="8" s="1"/>
  <c r="D46" i="8" s="1"/>
  <c r="E46" i="8" s="1"/>
  <c r="F46" i="8" s="1"/>
  <c r="G46" i="8" s="1"/>
  <c r="H46" i="8" s="1"/>
  <c r="I46" i="8" s="1"/>
  <c r="C47" i="8" s="1"/>
  <c r="D47" i="8" s="1"/>
  <c r="E47" i="8" s="1"/>
  <c r="F47" i="8" s="1"/>
  <c r="G47" i="8" s="1"/>
  <c r="H47" i="8" s="1"/>
  <c r="I47" i="8" s="1"/>
  <c r="C48" i="8" s="1"/>
  <c r="D48" i="8" s="1"/>
  <c r="E48" i="8" s="1"/>
  <c r="F48" i="8" s="1"/>
  <c r="G48" i="8" s="1"/>
  <c r="H48" i="8" s="1"/>
  <c r="I48" i="8" s="1"/>
  <c r="C49" i="8" s="1"/>
  <c r="D49" i="8" s="1"/>
  <c r="E49" i="8" s="1"/>
  <c r="F49" i="8" s="1"/>
  <c r="G49" i="8" s="1"/>
  <c r="H49" i="8" s="1"/>
  <c r="I49" i="8" s="1"/>
  <c r="V35" i="8"/>
  <c r="W35" i="8" s="1"/>
  <c r="X35" i="8" s="1"/>
  <c r="Y35" i="8" s="1"/>
  <c r="Z35" i="8" s="1"/>
  <c r="AA35" i="8" s="1"/>
  <c r="U36" i="8" s="1"/>
  <c r="V36" i="8" s="1"/>
  <c r="W36" i="8" s="1"/>
  <c r="X36" i="8" s="1"/>
  <c r="Y36" i="8" s="1"/>
  <c r="Z36" i="8" s="1"/>
  <c r="AA36" i="8" s="1"/>
  <c r="U37" i="8" s="1"/>
  <c r="V37" i="8" s="1"/>
  <c r="W37" i="8" s="1"/>
  <c r="X37" i="8" s="1"/>
  <c r="Y37" i="8" s="1"/>
  <c r="Z37" i="8" s="1"/>
  <c r="AA37" i="8" s="1"/>
  <c r="U38" i="8" s="1"/>
  <c r="V38" i="8" s="1"/>
  <c r="W38" i="8" s="1"/>
  <c r="X38" i="8" s="1"/>
  <c r="Y38" i="8" s="1"/>
  <c r="Z38" i="8" s="1"/>
  <c r="AA38" i="8" s="1"/>
  <c r="U39" i="8" s="1"/>
  <c r="V39" i="8" s="1"/>
  <c r="W39" i="8" s="1"/>
  <c r="X39" i="8" s="1"/>
  <c r="Y39" i="8" s="1"/>
  <c r="Z39" i="8" s="1"/>
  <c r="AA39" i="8" s="1"/>
  <c r="H9" i="7"/>
  <c r="L28" i="7"/>
  <c r="U45" i="8"/>
  <c r="V45" i="8" s="1"/>
  <c r="W45" i="8" s="1"/>
  <c r="X45" i="8" s="1"/>
  <c r="Y45" i="8" s="1"/>
  <c r="Z45" i="8" s="1"/>
  <c r="AA45" i="8" s="1"/>
  <c r="U46" i="8" s="1"/>
  <c r="V46" i="8" s="1"/>
  <c r="W46" i="8" s="1"/>
  <c r="X46" i="8" s="1"/>
  <c r="Y46" i="8" s="1"/>
  <c r="Z46" i="8" s="1"/>
  <c r="AA46" i="8" s="1"/>
  <c r="U47" i="8" s="1"/>
  <c r="V47" i="8" s="1"/>
  <c r="W47" i="8" s="1"/>
  <c r="X47" i="8" s="1"/>
  <c r="Y47" i="8" s="1"/>
  <c r="Z47" i="8" s="1"/>
  <c r="AA47" i="8" s="1"/>
  <c r="U48" i="8" s="1"/>
  <c r="V48" i="8" s="1"/>
  <c r="W48" i="8" s="1"/>
  <c r="X48" i="8" s="1"/>
  <c r="Y48" i="8" s="1"/>
  <c r="Z48" i="8" s="1"/>
  <c r="AA48" i="8" s="1"/>
  <c r="U49" i="8" s="1"/>
  <c r="V49" i="8" s="1"/>
  <c r="W49" i="8" s="1"/>
  <c r="X49" i="8" s="1"/>
  <c r="Y49" i="8" s="1"/>
  <c r="Z49" i="8" s="1"/>
  <c r="AA49" i="8" s="1"/>
  <c r="C7" i="2" l="1"/>
  <c r="F10" i="7"/>
  <c r="C8" i="2"/>
  <c r="C9" i="2" s="1"/>
  <c r="D10" i="7"/>
  <c r="AG18" i="2"/>
  <c r="AG19" i="2" s="1"/>
  <c r="AJ54" i="6"/>
  <c r="AJ44" i="6"/>
  <c r="AJ34" i="6"/>
  <c r="AJ24" i="6"/>
  <c r="AH64" i="6"/>
  <c r="Q60" i="6"/>
  <c r="AG58" i="6"/>
  <c r="AG60" i="6" s="1"/>
  <c r="AF58" i="6"/>
  <c r="AF59" i="6" s="1"/>
  <c r="AE58" i="6"/>
  <c r="AE59" i="6" s="1"/>
  <c r="AD58" i="6"/>
  <c r="AD60" i="6" s="1"/>
  <c r="AC58" i="6"/>
  <c r="AB58" i="6"/>
  <c r="AB59" i="6" s="1"/>
  <c r="AA58" i="6"/>
  <c r="AA59" i="6" s="1"/>
  <c r="Z58" i="6"/>
  <c r="Z59" i="6" s="1"/>
  <c r="Y58" i="6"/>
  <c r="Y60" i="6" s="1"/>
  <c r="X58" i="6"/>
  <c r="X59" i="6" s="1"/>
  <c r="W58" i="6"/>
  <c r="W59" i="6" s="1"/>
  <c r="V58" i="6"/>
  <c r="V60" i="6" s="1"/>
  <c r="U58" i="6"/>
  <c r="U59" i="6" s="1"/>
  <c r="T58" i="6"/>
  <c r="T59" i="6" s="1"/>
  <c r="S58" i="6"/>
  <c r="S60" i="6" s="1"/>
  <c r="R58" i="6"/>
  <c r="R59" i="6" s="1"/>
  <c r="Q58" i="6"/>
  <c r="Q59" i="6" s="1"/>
  <c r="P58" i="6"/>
  <c r="P59" i="6" s="1"/>
  <c r="O58" i="6"/>
  <c r="O59" i="6" s="1"/>
  <c r="N58" i="6"/>
  <c r="N60" i="6" s="1"/>
  <c r="M58" i="6"/>
  <c r="M59" i="6" s="1"/>
  <c r="L58" i="6"/>
  <c r="L59" i="6" s="1"/>
  <c r="K58" i="6"/>
  <c r="K60" i="6" s="1"/>
  <c r="J58" i="6"/>
  <c r="J59" i="6" s="1"/>
  <c r="I58" i="6"/>
  <c r="H58" i="6"/>
  <c r="H59" i="6" s="1"/>
  <c r="G58" i="6"/>
  <c r="G59" i="6" s="1"/>
  <c r="F58" i="6"/>
  <c r="F60" i="6" s="1"/>
  <c r="E58" i="6"/>
  <c r="E59" i="6" s="1"/>
  <c r="D58" i="6"/>
  <c r="D59" i="6" s="1"/>
  <c r="C58" i="6"/>
  <c r="C59" i="6" s="1"/>
  <c r="C57" i="6"/>
  <c r="AH54" i="6"/>
  <c r="U49" i="6"/>
  <c r="AD48" i="6"/>
  <c r="AD49" i="6" s="1"/>
  <c r="AC48" i="6"/>
  <c r="AK55" i="6" s="1"/>
  <c r="AI55" i="6" s="1"/>
  <c r="AB48" i="6"/>
  <c r="AB49" i="6" s="1"/>
  <c r="AA48" i="6"/>
  <c r="AA49" i="6" s="1"/>
  <c r="Z48" i="6"/>
  <c r="Y48" i="6"/>
  <c r="Y49" i="6" s="1"/>
  <c r="X48" i="6"/>
  <c r="X49" i="6" s="1"/>
  <c r="W48" i="6"/>
  <c r="W50" i="6" s="1"/>
  <c r="V48" i="6"/>
  <c r="V49" i="6" s="1"/>
  <c r="U48" i="6"/>
  <c r="U50" i="6" s="1"/>
  <c r="T48" i="6"/>
  <c r="T49" i="6" s="1"/>
  <c r="S48" i="6"/>
  <c r="S49" i="6" s="1"/>
  <c r="R48" i="6"/>
  <c r="R50" i="6" s="1"/>
  <c r="Q48" i="6"/>
  <c r="Q49" i="6" s="1"/>
  <c r="P48" i="6"/>
  <c r="P49" i="6" s="1"/>
  <c r="O48" i="6"/>
  <c r="O50" i="6" s="1"/>
  <c r="N48" i="6"/>
  <c r="M48" i="6"/>
  <c r="M50" i="6" s="1"/>
  <c r="L48" i="6"/>
  <c r="L49" i="6" s="1"/>
  <c r="K48" i="6"/>
  <c r="K49" i="6" s="1"/>
  <c r="J48" i="6"/>
  <c r="J50" i="6" s="1"/>
  <c r="I48" i="6"/>
  <c r="I49" i="6" s="1"/>
  <c r="H48" i="6"/>
  <c r="H49" i="6" s="1"/>
  <c r="G48" i="6"/>
  <c r="G50" i="6" s="1"/>
  <c r="F48" i="6"/>
  <c r="F49" i="6" s="1"/>
  <c r="E48" i="6"/>
  <c r="E49" i="6" s="1"/>
  <c r="D48" i="6"/>
  <c r="D49" i="6" s="1"/>
  <c r="C48" i="6"/>
  <c r="C49" i="6" s="1"/>
  <c r="C47" i="6"/>
  <c r="AH44" i="6"/>
  <c r="AG38" i="6"/>
  <c r="AG40" i="6" s="1"/>
  <c r="AF38" i="6"/>
  <c r="AF39" i="6" s="1"/>
  <c r="AE38" i="6"/>
  <c r="AE39" i="6" s="1"/>
  <c r="AD38" i="6"/>
  <c r="AD40" i="6" s="1"/>
  <c r="AC38" i="6"/>
  <c r="AB38" i="6"/>
  <c r="AB39" i="6" s="1"/>
  <c r="AA38" i="6"/>
  <c r="AA40" i="6" s="1"/>
  <c r="Z38" i="6"/>
  <c r="Y38" i="6"/>
  <c r="Y39" i="6" s="1"/>
  <c r="X38" i="6"/>
  <c r="X39" i="6" s="1"/>
  <c r="W38" i="6"/>
  <c r="W39" i="6" s="1"/>
  <c r="V38" i="6"/>
  <c r="V40" i="6" s="1"/>
  <c r="U38" i="6"/>
  <c r="U39" i="6" s="1"/>
  <c r="T38" i="6"/>
  <c r="T39" i="6" s="1"/>
  <c r="S38" i="6"/>
  <c r="S40" i="6" s="1"/>
  <c r="R38" i="6"/>
  <c r="R39" i="6" s="1"/>
  <c r="Q38" i="6"/>
  <c r="Q40" i="6" s="1"/>
  <c r="P38" i="6"/>
  <c r="P39" i="6" s="1"/>
  <c r="O38" i="6"/>
  <c r="O39" i="6" s="1"/>
  <c r="N38" i="6"/>
  <c r="N40" i="6" s="1"/>
  <c r="M38" i="6"/>
  <c r="M39" i="6" s="1"/>
  <c r="L38" i="6"/>
  <c r="L39" i="6" s="1"/>
  <c r="K38" i="6"/>
  <c r="K40" i="6" s="1"/>
  <c r="J38" i="6"/>
  <c r="J39" i="6" s="1"/>
  <c r="I38" i="6"/>
  <c r="I40" i="6" s="1"/>
  <c r="H38" i="6"/>
  <c r="H39" i="6" s="1"/>
  <c r="G38" i="6"/>
  <c r="G39" i="6" s="1"/>
  <c r="F38" i="6"/>
  <c r="F40" i="6" s="1"/>
  <c r="E38" i="6"/>
  <c r="E39" i="6" s="1"/>
  <c r="D38" i="6"/>
  <c r="D39" i="6" s="1"/>
  <c r="C38" i="6"/>
  <c r="C40" i="6" s="1"/>
  <c r="C37" i="6"/>
  <c r="AH34" i="6"/>
  <c r="AG28" i="6"/>
  <c r="AF28" i="6"/>
  <c r="AF29" i="6" s="1"/>
  <c r="AE28" i="6"/>
  <c r="AE30" i="6" s="1"/>
  <c r="AD28" i="6"/>
  <c r="AD29" i="6" s="1"/>
  <c r="AC28" i="6"/>
  <c r="AB28" i="6"/>
  <c r="AB29" i="6" s="1"/>
  <c r="AA28" i="6"/>
  <c r="AA29" i="6" s="1"/>
  <c r="Z28" i="6"/>
  <c r="Y28" i="6"/>
  <c r="Y29" i="6" s="1"/>
  <c r="X28" i="6"/>
  <c r="X29" i="6" s="1"/>
  <c r="W28" i="6"/>
  <c r="W30" i="6" s="1"/>
  <c r="V28" i="6"/>
  <c r="V29" i="6" s="1"/>
  <c r="U28" i="6"/>
  <c r="U30" i="6" s="1"/>
  <c r="T28" i="6"/>
  <c r="T29" i="6" s="1"/>
  <c r="S28" i="6"/>
  <c r="S29" i="6" s="1"/>
  <c r="R28" i="6"/>
  <c r="R30" i="6" s="1"/>
  <c r="Q28" i="6"/>
  <c r="Q29" i="6" s="1"/>
  <c r="P28" i="6"/>
  <c r="P29" i="6" s="1"/>
  <c r="O28" i="6"/>
  <c r="O30" i="6" s="1"/>
  <c r="N28" i="6"/>
  <c r="M28" i="6"/>
  <c r="M29" i="6" s="1"/>
  <c r="L28" i="6"/>
  <c r="L29" i="6" s="1"/>
  <c r="K28" i="6"/>
  <c r="K29" i="6" s="1"/>
  <c r="J28" i="6"/>
  <c r="J30" i="6" s="1"/>
  <c r="I28" i="6"/>
  <c r="I29" i="6" s="1"/>
  <c r="H28" i="6"/>
  <c r="H29" i="6" s="1"/>
  <c r="G28" i="6"/>
  <c r="G30" i="6" s="1"/>
  <c r="F28" i="6"/>
  <c r="F29" i="6" s="1"/>
  <c r="E28" i="6"/>
  <c r="E30" i="6" s="1"/>
  <c r="D28" i="6"/>
  <c r="D29" i="6" s="1"/>
  <c r="C28" i="6"/>
  <c r="C29" i="6" s="1"/>
  <c r="C27" i="6"/>
  <c r="AH24" i="6"/>
  <c r="AG79" i="6"/>
  <c r="AF18" i="6"/>
  <c r="AF19" i="6" s="1"/>
  <c r="AE18" i="6"/>
  <c r="AE19" i="6" s="1"/>
  <c r="AD18" i="6"/>
  <c r="AD79" i="6" s="1"/>
  <c r="AC18" i="6"/>
  <c r="AB18" i="6"/>
  <c r="AB19" i="6" s="1"/>
  <c r="AA18" i="6"/>
  <c r="AA20" i="6" s="1"/>
  <c r="Z18" i="6"/>
  <c r="Y18" i="6"/>
  <c r="Y79" i="6" s="1"/>
  <c r="X18" i="6"/>
  <c r="X19" i="6" s="1"/>
  <c r="W18" i="6"/>
  <c r="W19" i="6" s="1"/>
  <c r="V18" i="6"/>
  <c r="V79" i="6" s="1"/>
  <c r="U18" i="6"/>
  <c r="U19" i="6" s="1"/>
  <c r="T18" i="6"/>
  <c r="T19" i="6" s="1"/>
  <c r="S18" i="6"/>
  <c r="S20" i="6" s="1"/>
  <c r="R18" i="6"/>
  <c r="R79" i="6" s="1"/>
  <c r="Q18" i="6"/>
  <c r="Q79" i="6" s="1"/>
  <c r="P18" i="6"/>
  <c r="P19" i="6" s="1"/>
  <c r="O18" i="6"/>
  <c r="O19" i="6" s="1"/>
  <c r="N18" i="6"/>
  <c r="N20" i="6" s="1"/>
  <c r="M18" i="6"/>
  <c r="M19" i="6" s="1"/>
  <c r="L18" i="6"/>
  <c r="L19" i="6" s="1"/>
  <c r="K18" i="6"/>
  <c r="K20" i="6" s="1"/>
  <c r="J18" i="6"/>
  <c r="J79" i="6" s="1"/>
  <c r="I18" i="6"/>
  <c r="I79" i="6" s="1"/>
  <c r="H18" i="6"/>
  <c r="H19" i="6" s="1"/>
  <c r="G18" i="6"/>
  <c r="G19" i="6" s="1"/>
  <c r="F18" i="6"/>
  <c r="F20" i="6" s="1"/>
  <c r="E18" i="6"/>
  <c r="E19" i="6" s="1"/>
  <c r="D18" i="6"/>
  <c r="D19" i="6" s="1"/>
  <c r="C18" i="6"/>
  <c r="C20" i="6" s="1"/>
  <c r="C17" i="6"/>
  <c r="AH14" i="6"/>
  <c r="AG8" i="6"/>
  <c r="AF8" i="6"/>
  <c r="AF78" i="6" s="1"/>
  <c r="AE8" i="6"/>
  <c r="AE78" i="6" s="1"/>
  <c r="AD8" i="6"/>
  <c r="AD78" i="6" s="1"/>
  <c r="AC8" i="6"/>
  <c r="AB8" i="6"/>
  <c r="AB9" i="6" s="1"/>
  <c r="AA8" i="6"/>
  <c r="AA9" i="6" s="1"/>
  <c r="Z8" i="6"/>
  <c r="Y8" i="6"/>
  <c r="Y78" i="6" s="1"/>
  <c r="X8" i="6"/>
  <c r="X78" i="6" s="1"/>
  <c r="W8" i="6"/>
  <c r="W78" i="6" s="1"/>
  <c r="V8" i="6"/>
  <c r="V78" i="6" s="1"/>
  <c r="U8" i="6"/>
  <c r="U78" i="6" s="1"/>
  <c r="T8" i="6"/>
  <c r="T9" i="6" s="1"/>
  <c r="S8" i="6"/>
  <c r="S9" i="6" s="1"/>
  <c r="R8" i="6"/>
  <c r="R78" i="6" s="1"/>
  <c r="Q8" i="6"/>
  <c r="Q78" i="6" s="1"/>
  <c r="P8" i="6"/>
  <c r="P78" i="6" s="1"/>
  <c r="O8" i="6"/>
  <c r="O78" i="6" s="1"/>
  <c r="N8" i="6"/>
  <c r="M8" i="6"/>
  <c r="M78" i="6" s="1"/>
  <c r="L8" i="6"/>
  <c r="L9" i="6" s="1"/>
  <c r="K8" i="6"/>
  <c r="K9" i="6" s="1"/>
  <c r="J8" i="6"/>
  <c r="J78" i="6" s="1"/>
  <c r="I8" i="6"/>
  <c r="I78" i="6" s="1"/>
  <c r="H8" i="6"/>
  <c r="H78" i="6" s="1"/>
  <c r="G8" i="6"/>
  <c r="G78" i="6" s="1"/>
  <c r="F8" i="6"/>
  <c r="F78" i="6" s="1"/>
  <c r="E8" i="6"/>
  <c r="E78" i="6" s="1"/>
  <c r="D8" i="6"/>
  <c r="D9" i="6" s="1"/>
  <c r="C8" i="6"/>
  <c r="C7" i="6"/>
  <c r="AE48" i="2"/>
  <c r="AE50" i="2" s="1"/>
  <c r="AF48" i="2"/>
  <c r="AF50" i="2" s="1"/>
  <c r="AG48" i="2"/>
  <c r="AG50" i="2" s="1"/>
  <c r="AF49" i="2"/>
  <c r="AJ64" i="2"/>
  <c r="AJ54" i="2"/>
  <c r="AJ44" i="2"/>
  <c r="AJ34" i="2"/>
  <c r="AJ24" i="2"/>
  <c r="AJ14" i="2"/>
  <c r="AH14" i="2"/>
  <c r="C47" i="2"/>
  <c r="C48" i="2"/>
  <c r="C18" i="2"/>
  <c r="C20" i="2" s="1"/>
  <c r="AH64" i="2"/>
  <c r="AH54" i="2"/>
  <c r="AH44" i="2"/>
  <c r="AH34" i="2"/>
  <c r="AH24" i="2"/>
  <c r="G8" i="2"/>
  <c r="G78" i="2" s="1"/>
  <c r="AG58" i="2"/>
  <c r="AG60" i="2" s="1"/>
  <c r="AF58" i="2"/>
  <c r="AF60" i="2" s="1"/>
  <c r="AE58" i="2"/>
  <c r="AE60" i="2" s="1"/>
  <c r="AD58" i="2"/>
  <c r="AD60" i="2" s="1"/>
  <c r="AC58" i="2"/>
  <c r="AB58" i="2"/>
  <c r="AB60" i="2" s="1"/>
  <c r="AA58" i="2"/>
  <c r="AA60" i="2" s="1"/>
  <c r="Z58" i="2"/>
  <c r="Z60" i="2" s="1"/>
  <c r="Y58" i="2"/>
  <c r="Y60" i="2" s="1"/>
  <c r="X58" i="2"/>
  <c r="X60" i="2" s="1"/>
  <c r="W58" i="2"/>
  <c r="W60" i="2" s="1"/>
  <c r="V58" i="2"/>
  <c r="V60" i="2" s="1"/>
  <c r="U58" i="2"/>
  <c r="U60" i="2" s="1"/>
  <c r="T58" i="2"/>
  <c r="T60" i="2" s="1"/>
  <c r="S58" i="2"/>
  <c r="S60" i="2" s="1"/>
  <c r="R58" i="2"/>
  <c r="R60" i="2" s="1"/>
  <c r="Q58" i="2"/>
  <c r="Q60" i="2" s="1"/>
  <c r="P58" i="2"/>
  <c r="P60" i="2" s="1"/>
  <c r="O58" i="2"/>
  <c r="O60" i="2" s="1"/>
  <c r="N58" i="2"/>
  <c r="N60" i="2" s="1"/>
  <c r="M58" i="2"/>
  <c r="M60" i="2" s="1"/>
  <c r="L58" i="2"/>
  <c r="L60" i="2" s="1"/>
  <c r="K58" i="2"/>
  <c r="K60" i="2" s="1"/>
  <c r="J58" i="2"/>
  <c r="J60" i="2" s="1"/>
  <c r="I58" i="2"/>
  <c r="I60" i="2" s="1"/>
  <c r="H58" i="2"/>
  <c r="H60" i="2" s="1"/>
  <c r="G58" i="2"/>
  <c r="G60" i="2" s="1"/>
  <c r="F58" i="2"/>
  <c r="F60" i="2" s="1"/>
  <c r="E58" i="2"/>
  <c r="E60" i="2" s="1"/>
  <c r="D58" i="2"/>
  <c r="D60" i="2" s="1"/>
  <c r="C58" i="2"/>
  <c r="C60" i="2" s="1"/>
  <c r="AD48" i="2"/>
  <c r="AD50" i="2" s="1"/>
  <c r="AC48" i="2"/>
  <c r="AB48" i="2"/>
  <c r="AB50" i="2" s="1"/>
  <c r="AA48" i="2"/>
  <c r="AA50" i="2" s="1"/>
  <c r="Z48" i="2"/>
  <c r="Z50" i="2" s="1"/>
  <c r="Y48" i="2"/>
  <c r="Y50" i="2" s="1"/>
  <c r="X48" i="2"/>
  <c r="X50" i="2" s="1"/>
  <c r="W48" i="2"/>
  <c r="W50" i="2" s="1"/>
  <c r="V48" i="2"/>
  <c r="V50" i="2" s="1"/>
  <c r="U48" i="2"/>
  <c r="U50" i="2" s="1"/>
  <c r="T48" i="2"/>
  <c r="T50" i="2" s="1"/>
  <c r="S48" i="2"/>
  <c r="S50" i="2" s="1"/>
  <c r="R48" i="2"/>
  <c r="R50" i="2" s="1"/>
  <c r="Q48" i="2"/>
  <c r="Q50" i="2" s="1"/>
  <c r="P48" i="2"/>
  <c r="P50" i="2" s="1"/>
  <c r="O48" i="2"/>
  <c r="O50" i="2" s="1"/>
  <c r="N48" i="2"/>
  <c r="N50" i="2" s="1"/>
  <c r="M48" i="2"/>
  <c r="M50" i="2" s="1"/>
  <c r="L48" i="2"/>
  <c r="L50" i="2" s="1"/>
  <c r="K48" i="2"/>
  <c r="K50" i="2" s="1"/>
  <c r="J48" i="2"/>
  <c r="J50" i="2" s="1"/>
  <c r="I48" i="2"/>
  <c r="I50" i="2" s="1"/>
  <c r="H48" i="2"/>
  <c r="H50" i="2" s="1"/>
  <c r="G48" i="2"/>
  <c r="G50" i="2" s="1"/>
  <c r="F48" i="2"/>
  <c r="F50" i="2" s="1"/>
  <c r="E48" i="2"/>
  <c r="E50" i="2" s="1"/>
  <c r="D48" i="2"/>
  <c r="D50" i="2" s="1"/>
  <c r="AG38" i="2"/>
  <c r="AG40" i="2" s="1"/>
  <c r="AF38" i="2"/>
  <c r="AF40" i="2" s="1"/>
  <c r="AE38" i="2"/>
  <c r="AE40" i="2" s="1"/>
  <c r="AD38" i="2"/>
  <c r="AD40" i="2" s="1"/>
  <c r="AC38" i="2"/>
  <c r="AB38" i="2"/>
  <c r="AB40" i="2" s="1"/>
  <c r="AA38" i="2"/>
  <c r="AA40" i="2" s="1"/>
  <c r="Z38" i="2"/>
  <c r="Z40" i="2" s="1"/>
  <c r="Y38" i="2"/>
  <c r="Y40" i="2" s="1"/>
  <c r="X38" i="2"/>
  <c r="X40" i="2" s="1"/>
  <c r="W38" i="2"/>
  <c r="W40" i="2" s="1"/>
  <c r="V38" i="2"/>
  <c r="V40" i="2" s="1"/>
  <c r="U38" i="2"/>
  <c r="U40" i="2" s="1"/>
  <c r="T38" i="2"/>
  <c r="T40" i="2" s="1"/>
  <c r="S38" i="2"/>
  <c r="S40" i="2" s="1"/>
  <c r="R38" i="2"/>
  <c r="R40" i="2" s="1"/>
  <c r="Q38" i="2"/>
  <c r="Q40" i="2" s="1"/>
  <c r="P38" i="2"/>
  <c r="P40" i="2" s="1"/>
  <c r="O38" i="2"/>
  <c r="O40" i="2" s="1"/>
  <c r="N38" i="2"/>
  <c r="N40" i="2" s="1"/>
  <c r="M38" i="2"/>
  <c r="M40" i="2" s="1"/>
  <c r="L38" i="2"/>
  <c r="L40" i="2" s="1"/>
  <c r="K38" i="2"/>
  <c r="K40" i="2" s="1"/>
  <c r="J38" i="2"/>
  <c r="J40" i="2" s="1"/>
  <c r="I38" i="2"/>
  <c r="I40" i="2" s="1"/>
  <c r="H38" i="2"/>
  <c r="H40" i="2" s="1"/>
  <c r="G38" i="2"/>
  <c r="G40" i="2" s="1"/>
  <c r="F38" i="2"/>
  <c r="F40" i="2" s="1"/>
  <c r="E38" i="2"/>
  <c r="E40" i="2" s="1"/>
  <c r="D38" i="2"/>
  <c r="D40" i="2" s="1"/>
  <c r="C38" i="2"/>
  <c r="C40" i="2" s="1"/>
  <c r="AG28" i="2"/>
  <c r="AG30" i="2" s="1"/>
  <c r="AF28" i="2"/>
  <c r="AF30" i="2" s="1"/>
  <c r="AE28" i="2"/>
  <c r="AE30" i="2" s="1"/>
  <c r="AD28" i="2"/>
  <c r="AD30" i="2" s="1"/>
  <c r="AC28" i="2"/>
  <c r="AB28" i="2"/>
  <c r="AB30" i="2" s="1"/>
  <c r="AA28" i="2"/>
  <c r="AA30" i="2" s="1"/>
  <c r="Z28" i="2"/>
  <c r="Z30" i="2" s="1"/>
  <c r="Y28" i="2"/>
  <c r="Y30" i="2" s="1"/>
  <c r="X28" i="2"/>
  <c r="X30" i="2" s="1"/>
  <c r="W28" i="2"/>
  <c r="W30" i="2" s="1"/>
  <c r="V28" i="2"/>
  <c r="V30" i="2" s="1"/>
  <c r="U28" i="2"/>
  <c r="U30" i="2" s="1"/>
  <c r="T28" i="2"/>
  <c r="T30" i="2" s="1"/>
  <c r="S28" i="2"/>
  <c r="S30" i="2" s="1"/>
  <c r="R28" i="2"/>
  <c r="R30" i="2" s="1"/>
  <c r="Q28" i="2"/>
  <c r="Q30" i="2" s="1"/>
  <c r="P28" i="2"/>
  <c r="P30" i="2" s="1"/>
  <c r="O28" i="2"/>
  <c r="O30" i="2" s="1"/>
  <c r="N28" i="2"/>
  <c r="N30" i="2" s="1"/>
  <c r="M28" i="2"/>
  <c r="M30" i="2" s="1"/>
  <c r="L28" i="2"/>
  <c r="L30" i="2" s="1"/>
  <c r="K28" i="2"/>
  <c r="K30" i="2" s="1"/>
  <c r="J28" i="2"/>
  <c r="J30" i="2" s="1"/>
  <c r="I28" i="2"/>
  <c r="I30" i="2" s="1"/>
  <c r="H28" i="2"/>
  <c r="H30" i="2" s="1"/>
  <c r="G28" i="2"/>
  <c r="G30" i="2" s="1"/>
  <c r="F28" i="2"/>
  <c r="F30" i="2" s="1"/>
  <c r="E28" i="2"/>
  <c r="E30" i="2" s="1"/>
  <c r="D28" i="2"/>
  <c r="D30" i="2" s="1"/>
  <c r="C28" i="2"/>
  <c r="C29" i="2" s="1"/>
  <c r="AK35" i="6" l="1"/>
  <c r="AK65" i="6"/>
  <c r="AI65" i="6" s="1"/>
  <c r="W40" i="6"/>
  <c r="AC39" i="6"/>
  <c r="AK45" i="6"/>
  <c r="AI45" i="6" s="1"/>
  <c r="M30" i="6"/>
  <c r="K79" i="6"/>
  <c r="AC29" i="6"/>
  <c r="AI35" i="6"/>
  <c r="AK25" i="6"/>
  <c r="AI25" i="6" s="1"/>
  <c r="AK24" i="6"/>
  <c r="AI24" i="6" s="1"/>
  <c r="AK15" i="6"/>
  <c r="AI15" i="6" s="1"/>
  <c r="V30" i="6"/>
  <c r="AK54" i="6"/>
  <c r="AI54" i="6" s="1"/>
  <c r="D60" i="6"/>
  <c r="Y40" i="6"/>
  <c r="AC19" i="6"/>
  <c r="Q19" i="6"/>
  <c r="U29" i="6"/>
  <c r="U10" i="6"/>
  <c r="S19" i="6"/>
  <c r="W29" i="6"/>
  <c r="F59" i="6"/>
  <c r="V10" i="6"/>
  <c r="V19" i="6"/>
  <c r="AC50" i="6"/>
  <c r="S30" i="6"/>
  <c r="Q39" i="6"/>
  <c r="AD50" i="6"/>
  <c r="S59" i="6"/>
  <c r="S39" i="6"/>
  <c r="C60" i="6"/>
  <c r="AC60" i="2"/>
  <c r="AK65" i="2"/>
  <c r="AI65" i="2" s="1"/>
  <c r="AC50" i="2"/>
  <c r="AK55" i="2"/>
  <c r="AI55" i="2" s="1"/>
  <c r="AC40" i="2"/>
  <c r="AK45" i="2"/>
  <c r="AI45" i="2" s="1"/>
  <c r="AC30" i="2"/>
  <c r="AK35" i="2"/>
  <c r="AI35" i="2" s="1"/>
  <c r="Y19" i="6"/>
  <c r="R9" i="6"/>
  <c r="O20" i="6"/>
  <c r="L20" i="6"/>
  <c r="V39" i="6"/>
  <c r="W9" i="6"/>
  <c r="R20" i="6"/>
  <c r="L40" i="6"/>
  <c r="M49" i="6"/>
  <c r="AC59" i="6"/>
  <c r="AK64" i="6"/>
  <c r="AI64" i="6" s="1"/>
  <c r="R60" i="6"/>
  <c r="K10" i="6"/>
  <c r="T20" i="6"/>
  <c r="X10" i="6"/>
  <c r="AM14" i="6"/>
  <c r="AC68" i="6"/>
  <c r="X30" i="6"/>
  <c r="U9" i="6"/>
  <c r="Q20" i="6"/>
  <c r="M10" i="6"/>
  <c r="V20" i="6"/>
  <c r="O29" i="6"/>
  <c r="R40" i="6"/>
  <c r="W49" i="6"/>
  <c r="Z60" i="6"/>
  <c r="S10" i="6"/>
  <c r="K19" i="6"/>
  <c r="W20" i="6"/>
  <c r="R29" i="6"/>
  <c r="T40" i="6"/>
  <c r="AA60" i="6"/>
  <c r="AB60" i="6"/>
  <c r="N19" i="6"/>
  <c r="Y20" i="6"/>
  <c r="AC78" i="6"/>
  <c r="AK14" i="6"/>
  <c r="X50" i="6"/>
  <c r="C10" i="2"/>
  <c r="AK44" i="2"/>
  <c r="AI44" i="2" s="1"/>
  <c r="Z39" i="6"/>
  <c r="Z40" i="6"/>
  <c r="Z78" i="6"/>
  <c r="Z10" i="6"/>
  <c r="Z9" i="6"/>
  <c r="N29" i="6"/>
  <c r="N30" i="6"/>
  <c r="Z30" i="6"/>
  <c r="Z29" i="6"/>
  <c r="Z79" i="6"/>
  <c r="Z20" i="6"/>
  <c r="N39" i="6"/>
  <c r="N49" i="6"/>
  <c r="N50" i="6"/>
  <c r="Z50" i="6"/>
  <c r="Z49" i="6"/>
  <c r="O9" i="6"/>
  <c r="N78" i="6"/>
  <c r="N10" i="6"/>
  <c r="C9" i="6"/>
  <c r="C10" i="6"/>
  <c r="I60" i="6"/>
  <c r="I59" i="6"/>
  <c r="AG59" i="6"/>
  <c r="O40" i="6"/>
  <c r="P10" i="6"/>
  <c r="P30" i="6"/>
  <c r="AC49" i="6"/>
  <c r="E50" i="6"/>
  <c r="K59" i="6"/>
  <c r="J60" i="6"/>
  <c r="AC9" i="6"/>
  <c r="AA19" i="6"/>
  <c r="AA39" i="6"/>
  <c r="F50" i="6"/>
  <c r="N59" i="6"/>
  <c r="AE9" i="6"/>
  <c r="AD19" i="6"/>
  <c r="AD39" i="6"/>
  <c r="H50" i="6"/>
  <c r="AA10" i="6"/>
  <c r="D20" i="6"/>
  <c r="AK34" i="6"/>
  <c r="AI34" i="6" s="1"/>
  <c r="C30" i="6"/>
  <c r="AA30" i="6"/>
  <c r="AG39" i="6"/>
  <c r="G49" i="6"/>
  <c r="AM55" i="6" s="1"/>
  <c r="S79" i="6"/>
  <c r="E9" i="6"/>
  <c r="E10" i="6"/>
  <c r="AC10" i="6"/>
  <c r="C19" i="6"/>
  <c r="G20" i="6"/>
  <c r="AB20" i="6"/>
  <c r="E29" i="6"/>
  <c r="AC30" i="6"/>
  <c r="C39" i="6"/>
  <c r="D40" i="6"/>
  <c r="AB40" i="6"/>
  <c r="J49" i="6"/>
  <c r="V59" i="6"/>
  <c r="AA79" i="6"/>
  <c r="G9" i="6"/>
  <c r="F10" i="6"/>
  <c r="AD10" i="6"/>
  <c r="F19" i="6"/>
  <c r="I20" i="6"/>
  <c r="AD20" i="6"/>
  <c r="G29" i="6"/>
  <c r="F30" i="6"/>
  <c r="AD30" i="6"/>
  <c r="F39" i="6"/>
  <c r="G40" i="6"/>
  <c r="AE40" i="6"/>
  <c r="P50" i="6"/>
  <c r="Y59" i="6"/>
  <c r="J9" i="6"/>
  <c r="H10" i="6"/>
  <c r="AF10" i="6"/>
  <c r="I19" i="6"/>
  <c r="J20" i="6"/>
  <c r="AE20" i="6"/>
  <c r="J29" i="6"/>
  <c r="H30" i="6"/>
  <c r="AF30" i="6"/>
  <c r="I39" i="6"/>
  <c r="O49" i="6"/>
  <c r="T60" i="6"/>
  <c r="C79" i="6"/>
  <c r="AE29" i="6"/>
  <c r="L60" i="6"/>
  <c r="M9" i="6"/>
  <c r="K30" i="6"/>
  <c r="K39" i="6"/>
  <c r="J40" i="6"/>
  <c r="R49" i="6"/>
  <c r="V50" i="6"/>
  <c r="AD59" i="6"/>
  <c r="D11" i="7"/>
  <c r="F11" i="7"/>
  <c r="G10" i="7"/>
  <c r="AK34" i="2"/>
  <c r="AI34" i="2" s="1"/>
  <c r="AG49" i="2"/>
  <c r="AK54" i="2"/>
  <c r="AI54" i="2" s="1"/>
  <c r="AK64" i="2"/>
  <c r="AI64" i="2" s="1"/>
  <c r="AE49" i="2"/>
  <c r="D34" i="8"/>
  <c r="E34" i="8" s="1"/>
  <c r="F34" i="8" s="1"/>
  <c r="G34" i="8" s="1"/>
  <c r="H34" i="8" s="1"/>
  <c r="I34" i="8" s="1"/>
  <c r="D35" i="8"/>
  <c r="E35" i="8" s="1"/>
  <c r="AC68" i="2"/>
  <c r="AC70" i="2" s="1"/>
  <c r="AG20" i="2"/>
  <c r="AI14" i="6"/>
  <c r="AM34" i="6"/>
  <c r="AM44" i="6"/>
  <c r="AM64" i="6"/>
  <c r="C78" i="6"/>
  <c r="K78" i="6"/>
  <c r="S78" i="6"/>
  <c r="AA78" i="6"/>
  <c r="F9" i="6"/>
  <c r="N9" i="6"/>
  <c r="V9" i="6"/>
  <c r="AD9" i="6"/>
  <c r="G10" i="6"/>
  <c r="O10" i="6"/>
  <c r="W10" i="6"/>
  <c r="AE10" i="6"/>
  <c r="J19" i="6"/>
  <c r="R19" i="6"/>
  <c r="Z19" i="6"/>
  <c r="D78" i="6"/>
  <c r="L78" i="6"/>
  <c r="T78" i="6"/>
  <c r="AB78" i="6"/>
  <c r="D79" i="6"/>
  <c r="L79" i="6"/>
  <c r="T79" i="6"/>
  <c r="AB79" i="6"/>
  <c r="E79" i="6"/>
  <c r="M79" i="6"/>
  <c r="U79" i="6"/>
  <c r="AC79" i="6"/>
  <c r="H9" i="6"/>
  <c r="P9" i="6"/>
  <c r="X9" i="6"/>
  <c r="AF9" i="6"/>
  <c r="I10" i="6"/>
  <c r="Q10" i="6"/>
  <c r="Y10" i="6"/>
  <c r="AG10" i="6"/>
  <c r="E20" i="6"/>
  <c r="M20" i="6"/>
  <c r="U20" i="6"/>
  <c r="AC20" i="6"/>
  <c r="I30" i="6"/>
  <c r="Q30" i="6"/>
  <c r="Y30" i="6"/>
  <c r="AG30" i="6"/>
  <c r="E40" i="6"/>
  <c r="M40" i="6"/>
  <c r="U40" i="6"/>
  <c r="AC40" i="6"/>
  <c r="AK44" i="6"/>
  <c r="AI44" i="6" s="1"/>
  <c r="I50" i="6"/>
  <c r="Q50" i="6"/>
  <c r="Y50" i="6"/>
  <c r="E60" i="6"/>
  <c r="M60" i="6"/>
  <c r="U60" i="6"/>
  <c r="AC60" i="6"/>
  <c r="F79" i="6"/>
  <c r="N79" i="6"/>
  <c r="I9" i="6"/>
  <c r="Q9" i="6"/>
  <c r="Y9" i="6"/>
  <c r="AG9" i="6"/>
  <c r="J10" i="6"/>
  <c r="R10" i="6"/>
  <c r="AG29" i="6"/>
  <c r="AM54" i="6"/>
  <c r="G79" i="6"/>
  <c r="O79" i="6"/>
  <c r="W79" i="6"/>
  <c r="AE79" i="6"/>
  <c r="C50" i="6"/>
  <c r="K50" i="6"/>
  <c r="S50" i="6"/>
  <c r="AA50" i="6"/>
  <c r="G60" i="6"/>
  <c r="O60" i="6"/>
  <c r="W60" i="6"/>
  <c r="AE60" i="6"/>
  <c r="H79" i="6"/>
  <c r="P79" i="6"/>
  <c r="X79" i="6"/>
  <c r="AF79" i="6"/>
  <c r="D10" i="6"/>
  <c r="L10" i="6"/>
  <c r="T10" i="6"/>
  <c r="AB10" i="6"/>
  <c r="H20" i="6"/>
  <c r="P20" i="6"/>
  <c r="X20" i="6"/>
  <c r="AF20" i="6"/>
  <c r="D30" i="6"/>
  <c r="L30" i="6"/>
  <c r="T30" i="6"/>
  <c r="AB30" i="6"/>
  <c r="H40" i="6"/>
  <c r="P40" i="6"/>
  <c r="X40" i="6"/>
  <c r="AF40" i="6"/>
  <c r="D50" i="6"/>
  <c r="L50" i="6"/>
  <c r="T50" i="6"/>
  <c r="AB50" i="6"/>
  <c r="H60" i="6"/>
  <c r="P60" i="6"/>
  <c r="X60" i="6"/>
  <c r="AF60" i="6"/>
  <c r="AG78" i="6"/>
  <c r="Z59" i="2"/>
  <c r="Z49" i="2"/>
  <c r="J59" i="2"/>
  <c r="R59" i="2"/>
  <c r="C50" i="2"/>
  <c r="C59" i="2"/>
  <c r="K59" i="2"/>
  <c r="S59" i="2"/>
  <c r="AA59" i="2"/>
  <c r="D59" i="2"/>
  <c r="L59" i="2"/>
  <c r="T59" i="2"/>
  <c r="AB59" i="2"/>
  <c r="E59" i="2"/>
  <c r="M59" i="2"/>
  <c r="U59" i="2"/>
  <c r="AC59" i="2"/>
  <c r="F59" i="2"/>
  <c r="N59" i="2"/>
  <c r="V59" i="2"/>
  <c r="AD59" i="2"/>
  <c r="C39" i="2"/>
  <c r="G59" i="2"/>
  <c r="O59" i="2"/>
  <c r="W59" i="2"/>
  <c r="AE59" i="2"/>
  <c r="J49" i="2"/>
  <c r="H59" i="2"/>
  <c r="P59" i="2"/>
  <c r="X59" i="2"/>
  <c r="AF59" i="2"/>
  <c r="R49" i="2"/>
  <c r="I59" i="2"/>
  <c r="Q59" i="2"/>
  <c r="Y59" i="2"/>
  <c r="AG59" i="2"/>
  <c r="C49" i="2"/>
  <c r="K49" i="2"/>
  <c r="S49" i="2"/>
  <c r="AA49" i="2"/>
  <c r="D49" i="2"/>
  <c r="L49" i="2"/>
  <c r="T49" i="2"/>
  <c r="AB49" i="2"/>
  <c r="E49" i="2"/>
  <c r="M49" i="2"/>
  <c r="U49" i="2"/>
  <c r="AC49" i="2"/>
  <c r="F49" i="2"/>
  <c r="N49" i="2"/>
  <c r="V49" i="2"/>
  <c r="AD49" i="2"/>
  <c r="G49" i="2"/>
  <c r="O49" i="2"/>
  <c r="W49" i="2"/>
  <c r="H49" i="2"/>
  <c r="P49" i="2"/>
  <c r="X49" i="2"/>
  <c r="AC29" i="2"/>
  <c r="I49" i="2"/>
  <c r="Q49" i="2"/>
  <c r="Y49" i="2"/>
  <c r="K29" i="2"/>
  <c r="L29" i="2"/>
  <c r="K39" i="2"/>
  <c r="S39" i="2"/>
  <c r="AA39" i="2"/>
  <c r="Z39" i="2"/>
  <c r="M29" i="2"/>
  <c r="D39" i="2"/>
  <c r="L39" i="2"/>
  <c r="T39" i="2"/>
  <c r="AB39" i="2"/>
  <c r="S29" i="2"/>
  <c r="E39" i="2"/>
  <c r="M39" i="2"/>
  <c r="U39" i="2"/>
  <c r="AC39" i="2"/>
  <c r="J39" i="2"/>
  <c r="T29" i="2"/>
  <c r="F39" i="2"/>
  <c r="N39" i="2"/>
  <c r="V39" i="2"/>
  <c r="AD39" i="2"/>
  <c r="R39" i="2"/>
  <c r="U29" i="2"/>
  <c r="G39" i="2"/>
  <c r="O39" i="2"/>
  <c r="W39" i="2"/>
  <c r="AE39" i="2"/>
  <c r="D29" i="2"/>
  <c r="AA29" i="2"/>
  <c r="H39" i="2"/>
  <c r="P39" i="2"/>
  <c r="X39" i="2"/>
  <c r="AF39" i="2"/>
  <c r="E29" i="2"/>
  <c r="AB29" i="2"/>
  <c r="I39" i="2"/>
  <c r="Q39" i="2"/>
  <c r="Y39" i="2"/>
  <c r="AG39" i="2"/>
  <c r="J29" i="2"/>
  <c r="R29" i="2"/>
  <c r="Z29" i="2"/>
  <c r="F29" i="2"/>
  <c r="N29" i="2"/>
  <c r="V29" i="2"/>
  <c r="AD29" i="2"/>
  <c r="G29" i="2"/>
  <c r="O29" i="2"/>
  <c r="W29" i="2"/>
  <c r="AE29" i="2"/>
  <c r="C19" i="2"/>
  <c r="H29" i="2"/>
  <c r="P29" i="2"/>
  <c r="X29" i="2"/>
  <c r="AF29" i="2"/>
  <c r="I29" i="2"/>
  <c r="Q29" i="2"/>
  <c r="Y29" i="2"/>
  <c r="AG29" i="2"/>
  <c r="G9" i="2"/>
  <c r="C78" i="2"/>
  <c r="C30" i="2"/>
  <c r="AC70" i="6" l="1"/>
  <c r="AL35" i="6"/>
  <c r="AM35" i="6" s="1"/>
  <c r="AM45" i="6"/>
  <c r="AL24" i="6"/>
  <c r="AM24" i="6" s="1"/>
  <c r="AC67" i="6" s="1"/>
  <c r="AL25" i="6"/>
  <c r="AM25" i="6" s="1"/>
  <c r="AL65" i="2"/>
  <c r="AM65" i="2" s="1"/>
  <c r="AL55" i="2"/>
  <c r="AM55" i="2" s="1"/>
  <c r="AL45" i="2"/>
  <c r="AM45" i="2" s="1"/>
  <c r="AL35" i="2"/>
  <c r="AM35" i="2" s="1"/>
  <c r="AL34" i="2"/>
  <c r="AM34" i="2" s="1"/>
  <c r="AL64" i="2"/>
  <c r="AM64" i="2" s="1"/>
  <c r="AH79" i="6"/>
  <c r="I10" i="7"/>
  <c r="H10" i="7" s="1"/>
  <c r="D12" i="7"/>
  <c r="F12" i="7"/>
  <c r="G11" i="7"/>
  <c r="AH78" i="6"/>
  <c r="AL44" i="2"/>
  <c r="AM44" i="2" s="1"/>
  <c r="AL54" i="2"/>
  <c r="AM54" i="2" s="1"/>
  <c r="AE72" i="6" l="1"/>
  <c r="D13" i="7"/>
  <c r="I11" i="7"/>
  <c r="F13" i="7"/>
  <c r="G12" i="7"/>
  <c r="F35" i="8"/>
  <c r="AF18" i="2"/>
  <c r="AF19" i="2" s="1"/>
  <c r="AE18" i="2"/>
  <c r="AE19" i="2" s="1"/>
  <c r="AD18" i="2"/>
  <c r="AD19" i="2" s="1"/>
  <c r="AC18" i="2"/>
  <c r="AK25" i="2" s="1"/>
  <c r="AI25" i="2" s="1"/>
  <c r="AB18" i="2"/>
  <c r="AB19" i="2" s="1"/>
  <c r="AA18" i="2"/>
  <c r="AA19" i="2" s="1"/>
  <c r="Z18" i="2"/>
  <c r="Z19" i="2" s="1"/>
  <c r="Y18" i="2"/>
  <c r="Y19" i="2" s="1"/>
  <c r="X18" i="2"/>
  <c r="X19" i="2" s="1"/>
  <c r="W18" i="2"/>
  <c r="W19" i="2" s="1"/>
  <c r="V18" i="2"/>
  <c r="V19" i="2" s="1"/>
  <c r="U18" i="2"/>
  <c r="U19" i="2" s="1"/>
  <c r="T18" i="2"/>
  <c r="T19" i="2" s="1"/>
  <c r="S18" i="2"/>
  <c r="S19" i="2" s="1"/>
  <c r="R18" i="2"/>
  <c r="R19" i="2" s="1"/>
  <c r="Q18" i="2"/>
  <c r="Q19" i="2" s="1"/>
  <c r="P18" i="2"/>
  <c r="P19" i="2" s="1"/>
  <c r="O18" i="2"/>
  <c r="O19" i="2" s="1"/>
  <c r="N18" i="2"/>
  <c r="N19" i="2" s="1"/>
  <c r="M18" i="2"/>
  <c r="M19" i="2" s="1"/>
  <c r="L18" i="2"/>
  <c r="L19" i="2" s="1"/>
  <c r="K18" i="2"/>
  <c r="K19" i="2" s="1"/>
  <c r="J18" i="2"/>
  <c r="J19" i="2" s="1"/>
  <c r="D18" i="2"/>
  <c r="D19" i="2" s="1"/>
  <c r="E18" i="2"/>
  <c r="E19" i="2" s="1"/>
  <c r="F18" i="2"/>
  <c r="F19" i="2" s="1"/>
  <c r="G18" i="2"/>
  <c r="G19" i="2" s="1"/>
  <c r="H18" i="2"/>
  <c r="H19" i="2" s="1"/>
  <c r="I18" i="2"/>
  <c r="I19" i="2" s="1"/>
  <c r="C79" i="2"/>
  <c r="AG8" i="2"/>
  <c r="AG9" i="2" s="1"/>
  <c r="AF8" i="2"/>
  <c r="AF9" i="2" s="1"/>
  <c r="AE8" i="2"/>
  <c r="AE9" i="2" s="1"/>
  <c r="AD8" i="2"/>
  <c r="AD9" i="2" s="1"/>
  <c r="AC8" i="2"/>
  <c r="AB8" i="2"/>
  <c r="AB9" i="2" s="1"/>
  <c r="AA8" i="2"/>
  <c r="AA9" i="2" s="1"/>
  <c r="Z8" i="2"/>
  <c r="Z9" i="2" s="1"/>
  <c r="Y8" i="2"/>
  <c r="Y9" i="2" s="1"/>
  <c r="X8" i="2"/>
  <c r="X9" i="2" s="1"/>
  <c r="W8" i="2"/>
  <c r="W9" i="2" s="1"/>
  <c r="V8" i="2"/>
  <c r="V9" i="2" s="1"/>
  <c r="U8" i="2"/>
  <c r="U9" i="2" s="1"/>
  <c r="T8" i="2"/>
  <c r="T9" i="2" s="1"/>
  <c r="S8" i="2"/>
  <c r="S9" i="2" s="1"/>
  <c r="R8" i="2"/>
  <c r="R9" i="2" s="1"/>
  <c r="Q8" i="2"/>
  <c r="Q9" i="2" s="1"/>
  <c r="P8" i="2"/>
  <c r="P9" i="2" s="1"/>
  <c r="O8" i="2"/>
  <c r="O9" i="2" s="1"/>
  <c r="N8" i="2"/>
  <c r="N9" i="2" s="1"/>
  <c r="M8" i="2"/>
  <c r="M9" i="2" s="1"/>
  <c r="L8" i="2"/>
  <c r="L9" i="2" s="1"/>
  <c r="K8" i="2"/>
  <c r="K9" i="2" s="1"/>
  <c r="J8" i="2"/>
  <c r="J9" i="2" s="1"/>
  <c r="I8" i="2"/>
  <c r="I9" i="2" s="1"/>
  <c r="H8" i="2"/>
  <c r="H9" i="2" s="1"/>
  <c r="G10" i="2"/>
  <c r="F8" i="2"/>
  <c r="F9" i="2" s="1"/>
  <c r="E8" i="2"/>
  <c r="E9" i="2" s="1"/>
  <c r="D8" i="2"/>
  <c r="D9" i="2" s="1"/>
  <c r="C57" i="2"/>
  <c r="C37" i="2"/>
  <c r="C27" i="2"/>
  <c r="C17" i="2"/>
  <c r="AK14" i="2" l="1"/>
  <c r="AI14" i="2" s="1"/>
  <c r="AK15" i="2"/>
  <c r="AL15" i="2"/>
  <c r="AM15" i="2" s="1"/>
  <c r="I12" i="7"/>
  <c r="H12" i="7" s="1"/>
  <c r="H11" i="7"/>
  <c r="D14" i="7"/>
  <c r="F14" i="7"/>
  <c r="G13" i="7"/>
  <c r="G35" i="8"/>
  <c r="AC19" i="2"/>
  <c r="AL24" i="2" s="1"/>
  <c r="AM24" i="2" s="1"/>
  <c r="AK24" i="2"/>
  <c r="AI24" i="2" s="1"/>
  <c r="AC9" i="2"/>
  <c r="AL14" i="2" s="1"/>
  <c r="AM14" i="2" s="1"/>
  <c r="I10" i="2"/>
  <c r="I78" i="2"/>
  <c r="Q10" i="2"/>
  <c r="Q78" i="2"/>
  <c r="Y10" i="2"/>
  <c r="Y78" i="2"/>
  <c r="AG10" i="2"/>
  <c r="AG78" i="2"/>
  <c r="D20" i="2"/>
  <c r="D79" i="2"/>
  <c r="Q20" i="2"/>
  <c r="Q79" i="2"/>
  <c r="Y20" i="2"/>
  <c r="Y79" i="2"/>
  <c r="D10" i="2"/>
  <c r="D78" i="2"/>
  <c r="N10" i="2"/>
  <c r="N78" i="2"/>
  <c r="AD10" i="2"/>
  <c r="AD78" i="2"/>
  <c r="N20" i="2"/>
  <c r="N79" i="2"/>
  <c r="AD20" i="2"/>
  <c r="AD79" i="2"/>
  <c r="J10" i="2"/>
  <c r="J78" i="2"/>
  <c r="R10" i="2"/>
  <c r="R78" i="2"/>
  <c r="Z10" i="2"/>
  <c r="Z78" i="2"/>
  <c r="AG79" i="2"/>
  <c r="J20" i="2"/>
  <c r="J79" i="2"/>
  <c r="R20" i="2"/>
  <c r="R79" i="2"/>
  <c r="Z20" i="2"/>
  <c r="Z79" i="2"/>
  <c r="K10" i="2"/>
  <c r="K78" i="2"/>
  <c r="S10" i="2"/>
  <c r="S78" i="2"/>
  <c r="AA10" i="2"/>
  <c r="AA78" i="2"/>
  <c r="K20" i="2"/>
  <c r="K79" i="2"/>
  <c r="S20" i="2"/>
  <c r="S79" i="2"/>
  <c r="AA20" i="2"/>
  <c r="AA79" i="2"/>
  <c r="L10" i="2"/>
  <c r="L78" i="2"/>
  <c r="T10" i="2"/>
  <c r="T78" i="2"/>
  <c r="AB10" i="2"/>
  <c r="AB78" i="2"/>
  <c r="I20" i="2"/>
  <c r="I79" i="2"/>
  <c r="L20" i="2"/>
  <c r="L79" i="2"/>
  <c r="T20" i="2"/>
  <c r="T79" i="2"/>
  <c r="AB20" i="2"/>
  <c r="AB79" i="2"/>
  <c r="E10" i="2"/>
  <c r="E78" i="2"/>
  <c r="M10" i="2"/>
  <c r="M78" i="2"/>
  <c r="U10" i="2"/>
  <c r="U78" i="2"/>
  <c r="AC10" i="2"/>
  <c r="AC78" i="2"/>
  <c r="H20" i="2"/>
  <c r="H79" i="2"/>
  <c r="M20" i="2"/>
  <c r="M79" i="2"/>
  <c r="U20" i="2"/>
  <c r="U79" i="2"/>
  <c r="AC20" i="2"/>
  <c r="AC79" i="2"/>
  <c r="F10" i="2"/>
  <c r="F78" i="2"/>
  <c r="V10" i="2"/>
  <c r="V78" i="2"/>
  <c r="G20" i="2"/>
  <c r="G79" i="2"/>
  <c r="V20" i="2"/>
  <c r="V79" i="2"/>
  <c r="O10" i="2"/>
  <c r="O78" i="2"/>
  <c r="W10" i="2"/>
  <c r="W78" i="2"/>
  <c r="AE10" i="2"/>
  <c r="AE78" i="2"/>
  <c r="F20" i="2"/>
  <c r="F79" i="2"/>
  <c r="O20" i="2"/>
  <c r="O79" i="2"/>
  <c r="W20" i="2"/>
  <c r="W79" i="2"/>
  <c r="AE20" i="2"/>
  <c r="AE79" i="2"/>
  <c r="H10" i="2"/>
  <c r="H78" i="2"/>
  <c r="P10" i="2"/>
  <c r="P78" i="2"/>
  <c r="X10" i="2"/>
  <c r="X78" i="2"/>
  <c r="AF10" i="2"/>
  <c r="AF78" i="2"/>
  <c r="E20" i="2"/>
  <c r="E79" i="2"/>
  <c r="P20" i="2"/>
  <c r="P79" i="2"/>
  <c r="X20" i="2"/>
  <c r="X79" i="2"/>
  <c r="AF20" i="2"/>
  <c r="AF79" i="2"/>
  <c r="AL25" i="2" l="1"/>
  <c r="AM25" i="2" s="1"/>
  <c r="AI15" i="2"/>
  <c r="AC67" i="2"/>
  <c r="AE72" i="2" s="1"/>
  <c r="D15" i="7"/>
  <c r="I13" i="7"/>
  <c r="F15" i="7"/>
  <c r="G14" i="7"/>
  <c r="H35" i="8"/>
  <c r="AH79" i="2"/>
  <c r="AH78" i="2"/>
  <c r="I14" i="7" l="1"/>
  <c r="H13" i="7"/>
  <c r="D16" i="7"/>
  <c r="F16" i="7"/>
  <c r="G15" i="7"/>
  <c r="I35" i="8"/>
  <c r="I15" i="7" l="1"/>
  <c r="D17" i="7"/>
  <c r="H14" i="7"/>
  <c r="F17" i="7"/>
  <c r="G16" i="7"/>
  <c r="C36" i="8"/>
  <c r="I16" i="7" l="1"/>
  <c r="D18" i="7"/>
  <c r="H15" i="7"/>
  <c r="F18" i="7"/>
  <c r="G17" i="7"/>
  <c r="D36" i="8"/>
  <c r="E36" i="8" s="1"/>
  <c r="F36" i="8" s="1"/>
  <c r="G36" i="8" s="1"/>
  <c r="H36" i="8" l="1"/>
  <c r="I36" i="8" s="1"/>
  <c r="C37" i="8" s="1"/>
  <c r="D37" i="8" s="1"/>
  <c r="E37" i="8" s="1"/>
  <c r="F37" i="8" s="1"/>
  <c r="G37" i="8" s="1"/>
  <c r="H37" i="8" s="1"/>
  <c r="I37" i="8" s="1"/>
  <c r="D19" i="7"/>
  <c r="I17" i="7"/>
  <c r="H16" i="7"/>
  <c r="F19" i="7"/>
  <c r="G18" i="7"/>
  <c r="H17" i="7" l="1"/>
  <c r="D20" i="7"/>
  <c r="I18" i="7"/>
  <c r="F20" i="7"/>
  <c r="G19" i="7"/>
  <c r="C38" i="8"/>
  <c r="D38" i="8" s="1"/>
  <c r="E38" i="8" s="1"/>
  <c r="F38" i="8" s="1"/>
  <c r="G38" i="8" s="1"/>
  <c r="H38" i="8" s="1"/>
  <c r="I38" i="8" s="1"/>
  <c r="C39" i="8" s="1"/>
  <c r="D39" i="8" s="1"/>
  <c r="E39" i="8" s="1"/>
  <c r="F39" i="8" s="1"/>
  <c r="G39" i="8" s="1"/>
  <c r="H39" i="8" s="1"/>
  <c r="I39" i="8" s="1"/>
  <c r="I19" i="7" l="1"/>
  <c r="D21" i="7"/>
  <c r="H18" i="7"/>
  <c r="F21" i="7"/>
  <c r="G20" i="7"/>
  <c r="I20" i="7" l="1"/>
  <c r="D22" i="7"/>
  <c r="H19" i="7"/>
  <c r="F22" i="7"/>
  <c r="G21" i="7"/>
  <c r="I21" i="7" l="1"/>
  <c r="D23" i="7"/>
  <c r="H20" i="7"/>
  <c r="F23" i="7"/>
  <c r="G22" i="7"/>
  <c r="I22" i="7" l="1"/>
  <c r="D24" i="7"/>
  <c r="H21" i="7"/>
  <c r="F24" i="7"/>
  <c r="G23" i="7"/>
  <c r="D25" i="7" l="1"/>
  <c r="H22" i="7"/>
  <c r="I23" i="7"/>
  <c r="F25" i="7"/>
  <c r="G24" i="7"/>
  <c r="I24" i="7" l="1"/>
  <c r="H23" i="7"/>
  <c r="D26" i="7"/>
  <c r="F26" i="7"/>
  <c r="G25" i="7"/>
  <c r="I25" i="7" l="1"/>
  <c r="H25" i="7" s="1"/>
  <c r="G26" i="7"/>
  <c r="H24" i="7"/>
  <c r="H28" i="7" l="1" a="1"/>
  <c r="H28" i="7" s="1"/>
  <c r="I28" i="7"/>
  <c r="G28" i="7"/>
  <c r="L39" i="8"/>
  <c r="M39" i="8" s="1"/>
  <c r="N39" i="8" s="1"/>
  <c r="O39" i="8" s="1"/>
  <c r="P39" i="8" s="1"/>
  <c r="Q39" i="8" s="1"/>
  <c r="R39" i="8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<sst xmlns="http://schemas.openxmlformats.org/spreadsheetml/2006/main" count="416" uniqueCount="74">
  <si>
    <t>月</t>
  </si>
  <si>
    <t>月</t>
    <rPh sb="0" eb="1">
      <t>ツキ</t>
    </rPh>
    <phoneticPr fontId="1"/>
  </si>
  <si>
    <t>日</t>
    <rPh sb="0" eb="1">
      <t>ニチ</t>
    </rPh>
    <phoneticPr fontId="1"/>
  </si>
  <si>
    <t>曜日</t>
    <rPh sb="0" eb="2">
      <t>ヨウビ</t>
    </rPh>
    <phoneticPr fontId="1"/>
  </si>
  <si>
    <t>火</t>
  </si>
  <si>
    <t>木</t>
  </si>
  <si>
    <t>金</t>
  </si>
  <si>
    <t>土</t>
  </si>
  <si>
    <t>行
事
等</t>
    <rPh sb="0" eb="1">
      <t>ギョウ</t>
    </rPh>
    <rPh sb="2" eb="3">
      <t>ジ</t>
    </rPh>
    <rPh sb="4" eb="5">
      <t>トウ</t>
    </rPh>
    <phoneticPr fontId="1"/>
  </si>
  <si>
    <t>計画</t>
    <rPh sb="0" eb="2">
      <t>ケイカク</t>
    </rPh>
    <phoneticPr fontId="1"/>
  </si>
  <si>
    <t>〇
計</t>
    <rPh sb="2" eb="3">
      <t>ケイ</t>
    </rPh>
    <phoneticPr fontId="1"/>
  </si>
  <si>
    <t>工事名：</t>
    <rPh sb="0" eb="2">
      <t>コウジ</t>
    </rPh>
    <rPh sb="2" eb="3">
      <t>メイ</t>
    </rPh>
    <phoneticPr fontId="1"/>
  </si>
  <si>
    <t>工期限：</t>
    <rPh sb="0" eb="1">
      <t>コウ</t>
    </rPh>
    <rPh sb="1" eb="3">
      <t>キゲン</t>
    </rPh>
    <phoneticPr fontId="1"/>
  </si>
  <si>
    <t>％</t>
    <phoneticPr fontId="1"/>
  </si>
  <si>
    <t>28.5％以上</t>
    <rPh sb="5" eb="7">
      <t>イジョウ</t>
    </rPh>
    <phoneticPr fontId="1"/>
  </si>
  <si>
    <t>対
象
期
間
日
数</t>
    <rPh sb="0" eb="1">
      <t>タイ</t>
    </rPh>
    <rPh sb="2" eb="3">
      <t>ショウ</t>
    </rPh>
    <rPh sb="4" eb="5">
      <t>キ</t>
    </rPh>
    <rPh sb="6" eb="7">
      <t>アイダ</t>
    </rPh>
    <rPh sb="8" eb="9">
      <t>ニチ</t>
    </rPh>
    <rPh sb="10" eb="11">
      <t>スウ</t>
    </rPh>
    <phoneticPr fontId="1"/>
  </si>
  <si>
    <t>対
象
期
間
日
数</t>
    <phoneticPr fontId="1"/>
  </si>
  <si>
    <t>週休2日補正</t>
    <rPh sb="0" eb="2">
      <t>シュウキュウ</t>
    </rPh>
    <rPh sb="3" eb="4">
      <t>ニチ</t>
    </rPh>
    <rPh sb="4" eb="6">
      <t>ホセイ</t>
    </rPh>
    <phoneticPr fontId="1"/>
  </si>
  <si>
    <t>工
事
着
手
日</t>
    <rPh sb="0" eb="1">
      <t>タクミ</t>
    </rPh>
    <rPh sb="2" eb="3">
      <t>ジ</t>
    </rPh>
    <rPh sb="4" eb="5">
      <t>キ</t>
    </rPh>
    <rPh sb="6" eb="7">
      <t>テ</t>
    </rPh>
    <rPh sb="8" eb="9">
      <t>ビ</t>
    </rPh>
    <phoneticPr fontId="1"/>
  </si>
  <si>
    <t>対象期間日数</t>
    <phoneticPr fontId="1"/>
  </si>
  <si>
    <t>現場閉所率</t>
    <phoneticPr fontId="1"/>
  </si>
  <si>
    <t>日</t>
    <phoneticPr fontId="1"/>
  </si>
  <si>
    <t xml:space="preserve">現場閉所日数 </t>
    <rPh sb="0" eb="2">
      <t>ゲンバ</t>
    </rPh>
    <rPh sb="2" eb="4">
      <t>ヘイショ</t>
    </rPh>
    <phoneticPr fontId="1"/>
  </si>
  <si>
    <t>現場閉所率＝（現場閉所日数/対象期間日数）×100　※小数第2位切捨て</t>
    <rPh sb="7" eb="9">
      <t>ゲンバ</t>
    </rPh>
    <rPh sb="9" eb="11">
      <t>ヘイショ</t>
    </rPh>
    <rPh sb="11" eb="13">
      <t>ニッスウ</t>
    </rPh>
    <rPh sb="12" eb="13">
      <t>キュウジツ</t>
    </rPh>
    <rPh sb="14" eb="16">
      <t>タイショウ</t>
    </rPh>
    <rPh sb="16" eb="18">
      <t>キカン</t>
    </rPh>
    <rPh sb="18" eb="20">
      <t>ニッスウ</t>
    </rPh>
    <rPh sb="27" eb="29">
      <t>ショウスウ</t>
    </rPh>
    <rPh sb="29" eb="30">
      <t>ダイ</t>
    </rPh>
    <rPh sb="31" eb="32">
      <t>イ</t>
    </rPh>
    <rPh sb="32" eb="34">
      <t>キリス</t>
    </rPh>
    <phoneticPr fontId="1"/>
  </si>
  <si>
    <t>□□〇年度〇〇工事</t>
    <rPh sb="3" eb="5">
      <t>ネンド</t>
    </rPh>
    <rPh sb="7" eb="9">
      <t>コウジ</t>
    </rPh>
    <phoneticPr fontId="1"/>
  </si>
  <si>
    <t>年</t>
    <rPh sb="0" eb="1">
      <t>ネン</t>
    </rPh>
    <phoneticPr fontId="1"/>
  </si>
  <si>
    <t>開始月入力</t>
    <rPh sb="0" eb="2">
      <t>カイシ</t>
    </rPh>
    <rPh sb="2" eb="3">
      <t>ツキ</t>
    </rPh>
    <rPh sb="3" eb="5">
      <t>ニュウリョク</t>
    </rPh>
    <phoneticPr fontId="1"/>
  </si>
  <si>
    <t>○</t>
    <phoneticPr fontId="1"/>
  </si>
  <si>
    <t>○
計</t>
    <rPh sb="2" eb="3">
      <t>ケイ</t>
    </rPh>
    <phoneticPr fontId="1"/>
  </si>
  <si>
    <t>×</t>
    <phoneticPr fontId="1"/>
  </si>
  <si>
    <t>×計</t>
    <rPh sb="1" eb="2">
      <t>ケイ</t>
    </rPh>
    <phoneticPr fontId="1"/>
  </si>
  <si>
    <t>対象月の土日計</t>
    <rPh sb="0" eb="2">
      <t>タイショウ</t>
    </rPh>
    <rPh sb="2" eb="3">
      <t>ツキ</t>
    </rPh>
    <rPh sb="4" eb="6">
      <t>ドニチ</t>
    </rPh>
    <rPh sb="6" eb="7">
      <t>ケイ</t>
    </rPh>
    <phoneticPr fontId="1"/>
  </si>
  <si>
    <t>対象月の最終日</t>
    <rPh sb="0" eb="2">
      <t>タイショウ</t>
    </rPh>
    <rPh sb="2" eb="3">
      <t>ツキ</t>
    </rPh>
    <rPh sb="4" eb="7">
      <t>サイシュウビ</t>
    </rPh>
    <phoneticPr fontId="1"/>
  </si>
  <si>
    <t>月単位の合否</t>
    <rPh sb="0" eb="3">
      <t>ツキタンイ</t>
    </rPh>
    <rPh sb="4" eb="6">
      <t>ゴウヒ</t>
    </rPh>
    <phoneticPr fontId="1"/>
  </si>
  <si>
    <t>通期（4週8休以上）</t>
    <rPh sb="0" eb="2">
      <t>ツウキ</t>
    </rPh>
    <rPh sb="4" eb="5">
      <t>シュウ</t>
    </rPh>
    <rPh sb="6" eb="7">
      <t>キュウ</t>
    </rPh>
    <rPh sb="7" eb="9">
      <t>イジョウ</t>
    </rPh>
    <phoneticPr fontId="1"/>
  </si>
  <si>
    <t>28.5％以下</t>
    <rPh sb="5" eb="7">
      <t>イカ</t>
    </rPh>
    <phoneticPr fontId="1"/>
  </si>
  <si>
    <t>補正無</t>
    <rPh sb="0" eb="2">
      <t>ホセイ</t>
    </rPh>
    <rPh sb="2" eb="3">
      <t>ナシ</t>
    </rPh>
    <phoneticPr fontId="1"/>
  </si>
  <si>
    <t>月単位（4週8休以上）</t>
    <rPh sb="0" eb="3">
      <t>ツキタンイ</t>
    </rPh>
    <rPh sb="5" eb="6">
      <t>シュウ</t>
    </rPh>
    <rPh sb="7" eb="8">
      <t>キュウ</t>
    </rPh>
    <rPh sb="8" eb="10">
      <t>イジョウ</t>
    </rPh>
    <phoneticPr fontId="1"/>
  </si>
  <si>
    <t>対象外期間がある場合</t>
    <rPh sb="0" eb="3">
      <t>タイショウガイ</t>
    </rPh>
    <rPh sb="3" eb="5">
      <t>キカン</t>
    </rPh>
    <rPh sb="8" eb="10">
      <t>バアイ</t>
    </rPh>
    <phoneticPr fontId="1"/>
  </si>
  <si>
    <t>手動入力</t>
    <rPh sb="0" eb="2">
      <t>シュドウ</t>
    </rPh>
    <rPh sb="2" eb="4">
      <t>ニュウリョク</t>
    </rPh>
    <phoneticPr fontId="1"/>
  </si>
  <si>
    <t>工場製作期間</t>
    <rPh sb="0" eb="2">
      <t>コウジョウ</t>
    </rPh>
    <rPh sb="2" eb="4">
      <t>セイサク</t>
    </rPh>
    <rPh sb="4" eb="6">
      <t>キカン</t>
    </rPh>
    <phoneticPr fontId="1"/>
  </si>
  <si>
    <t>準備期間</t>
    <rPh sb="0" eb="2">
      <t>ジュンビ</t>
    </rPh>
    <rPh sb="2" eb="4">
      <t>キカン</t>
    </rPh>
    <phoneticPr fontId="1"/>
  </si>
  <si>
    <r>
      <rPr>
        <sz val="22"/>
        <rFont val="ＭＳ ゴシック"/>
        <family val="3"/>
        <charset val="128"/>
      </rPr>
      <t>現場閉所計画表</t>
    </r>
    <r>
      <rPr>
        <sz val="22"/>
        <color theme="1"/>
        <rFont val="ＭＳ ゴシック"/>
        <family val="3"/>
        <charset val="128"/>
      </rPr>
      <t>（例）</t>
    </r>
    <rPh sb="0" eb="2">
      <t>ゲンバ</t>
    </rPh>
    <rPh sb="2" eb="4">
      <t>ヘイショ</t>
    </rPh>
    <rPh sb="4" eb="6">
      <t>ケイカク</t>
    </rPh>
    <rPh sb="6" eb="7">
      <t>ヒョウ</t>
    </rPh>
    <rPh sb="8" eb="9">
      <t>レイ</t>
    </rPh>
    <phoneticPr fontId="1"/>
  </si>
  <si>
    <r>
      <rPr>
        <sz val="22"/>
        <rFont val="ＭＳ ゴシック"/>
        <family val="3"/>
        <charset val="128"/>
      </rPr>
      <t>現場閉所計画表</t>
    </r>
    <r>
      <rPr>
        <sz val="22"/>
        <color theme="1"/>
        <rFont val="ＭＳ ゴシック"/>
        <family val="3"/>
        <charset val="128"/>
      </rPr>
      <t>（例）（作成例）</t>
    </r>
    <rPh sb="0" eb="2">
      <t>ゲンバ</t>
    </rPh>
    <rPh sb="2" eb="4">
      <t>ヘイショ</t>
    </rPh>
    <rPh sb="4" eb="6">
      <t>ケイカク</t>
    </rPh>
    <rPh sb="6" eb="7">
      <t>ヒョウ</t>
    </rPh>
    <rPh sb="8" eb="9">
      <t>レイ</t>
    </rPh>
    <rPh sb="11" eb="13">
      <t>サクセイ</t>
    </rPh>
    <rPh sb="13" eb="14">
      <t>レイ</t>
    </rPh>
    <phoneticPr fontId="1"/>
  </si>
  <si>
    <t>～</t>
    <phoneticPr fontId="1"/>
  </si>
  <si>
    <t>水</t>
    <phoneticPr fontId="1"/>
  </si>
  <si>
    <t>週単位</t>
    <rPh sb="0" eb="1">
      <t>シュウ</t>
    </rPh>
    <rPh sb="1" eb="3">
      <t>タンイ</t>
    </rPh>
    <phoneticPr fontId="1"/>
  </si>
  <si>
    <t>[１]</t>
    <phoneticPr fontId="1"/>
  </si>
  <si>
    <t>対象日数</t>
    <rPh sb="0" eb="2">
      <t>タイショウ</t>
    </rPh>
    <rPh sb="2" eb="4">
      <t>ニッスウ</t>
    </rPh>
    <phoneticPr fontId="1"/>
  </si>
  <si>
    <t>完全週休
2日実施
有無</t>
    <rPh sb="0" eb="2">
      <t>カンゼン</t>
    </rPh>
    <rPh sb="2" eb="4">
      <t>シュウキュウ</t>
    </rPh>
    <rPh sb="6" eb="7">
      <t>ニチ</t>
    </rPh>
    <rPh sb="7" eb="9">
      <t>ジッシ</t>
    </rPh>
    <rPh sb="10" eb="12">
      <t>ウム</t>
    </rPh>
    <phoneticPr fontId="1"/>
  </si>
  <si>
    <t>休工対象
日数
（土日）</t>
    <rPh sb="0" eb="2">
      <t>キュウコウ</t>
    </rPh>
    <rPh sb="2" eb="4">
      <t>タイショウ</t>
    </rPh>
    <rPh sb="5" eb="7">
      <t>ニッスウ</t>
    </rPh>
    <rPh sb="9" eb="11">
      <t>ドニチ</t>
    </rPh>
    <phoneticPr fontId="1"/>
  </si>
  <si>
    <t>現場閉所
実施日数</t>
    <rPh sb="0" eb="2">
      <t>ゲンバ</t>
    </rPh>
    <rPh sb="2" eb="4">
      <t>ヘイショ</t>
    </rPh>
    <rPh sb="5" eb="7">
      <t>ジッシ</t>
    </rPh>
    <rPh sb="7" eb="9">
      <t>ニッスウ</t>
    </rPh>
    <phoneticPr fontId="1"/>
  </si>
  <si>
    <t>天候不良
による
現場閉所
日数</t>
    <rPh sb="0" eb="2">
      <t>テンコウ</t>
    </rPh>
    <rPh sb="2" eb="4">
      <t>フリョウ</t>
    </rPh>
    <rPh sb="9" eb="11">
      <t>ゲンバ</t>
    </rPh>
    <rPh sb="11" eb="13">
      <t>ヘイショ</t>
    </rPh>
    <rPh sb="14" eb="16">
      <t>ニッスウ</t>
    </rPh>
    <phoneticPr fontId="1"/>
  </si>
  <si>
    <t>週休2日
費用補正
対象の
閉所日数</t>
    <rPh sb="0" eb="2">
      <t>シュウキュウ</t>
    </rPh>
    <rPh sb="3" eb="4">
      <t>ニチ</t>
    </rPh>
    <rPh sb="5" eb="7">
      <t>ヒヨウ</t>
    </rPh>
    <rPh sb="7" eb="9">
      <t>ホセイ</t>
    </rPh>
    <rPh sb="10" eb="12">
      <t>タイショウ</t>
    </rPh>
    <rPh sb="14" eb="16">
      <t>ヘイショ</t>
    </rPh>
    <rPh sb="16" eb="18">
      <t>ニッスウ</t>
    </rPh>
    <phoneticPr fontId="1"/>
  </si>
  <si>
    <t>現場
閉所率</t>
    <rPh sb="0" eb="2">
      <t>ゲンバ</t>
    </rPh>
    <rPh sb="3" eb="5">
      <t>ヘイショ</t>
    </rPh>
    <rPh sb="5" eb="6">
      <t>リツ</t>
    </rPh>
    <phoneticPr fontId="1"/>
  </si>
  <si>
    <t>[２]</t>
  </si>
  <si>
    <t>[３]</t>
  </si>
  <si>
    <t>[４]</t>
  </si>
  <si>
    <t>[５]</t>
  </si>
  <si>
    <t>[６]</t>
  </si>
  <si>
    <t>[７]</t>
  </si>
  <si>
    <t>工事完了日（後片付け期間を除く）</t>
    <rPh sb="0" eb="2">
      <t>コウジ</t>
    </rPh>
    <rPh sb="2" eb="4">
      <t>カンリョウ</t>
    </rPh>
    <rPh sb="4" eb="5">
      <t>ビ</t>
    </rPh>
    <rPh sb="6" eb="9">
      <t>アトカタヅ</t>
    </rPh>
    <rPh sb="10" eb="12">
      <t>キカン</t>
    </rPh>
    <rPh sb="13" eb="14">
      <t>ノゾ</t>
    </rPh>
    <phoneticPr fontId="1"/>
  </si>
  <si>
    <t>計</t>
    <rPh sb="0" eb="1">
      <t>ケイ</t>
    </rPh>
    <phoneticPr fontId="1"/>
  </si>
  <si>
    <t>入力セル</t>
    <rPh sb="0" eb="2">
      <t>ニュウリョク</t>
    </rPh>
    <phoneticPr fontId="1"/>
  </si>
  <si>
    <t>※行を追加・削除する場合、10～25行をコピー挿入もしくは削除する。</t>
    <rPh sb="23" eb="25">
      <t>ソウニュウ</t>
    </rPh>
    <phoneticPr fontId="1"/>
  </si>
  <si>
    <t>○</t>
    <phoneticPr fontId="1"/>
  </si>
  <si>
    <t>×</t>
    <phoneticPr fontId="1"/>
  </si>
  <si>
    <t>後片付け</t>
    <phoneticPr fontId="1"/>
  </si>
  <si>
    <t>□□〇年10月1日～□□〇年3月25日</t>
    <rPh sb="3" eb="4">
      <t>ネン</t>
    </rPh>
    <rPh sb="6" eb="7">
      <t>ガツ</t>
    </rPh>
    <rPh sb="8" eb="9">
      <t>ニチ</t>
    </rPh>
    <rPh sb="13" eb="14">
      <t>ネン</t>
    </rPh>
    <rPh sb="15" eb="16">
      <t>ガツ</t>
    </rPh>
    <rPh sb="18" eb="19">
      <t>ニチ</t>
    </rPh>
    <phoneticPr fontId="1"/>
  </si>
  <si>
    <t>日曜日～土曜日</t>
    <rPh sb="1" eb="3">
      <t>ヨウビ</t>
    </rPh>
    <rPh sb="5" eb="7">
      <t>ヨウビ</t>
    </rPh>
    <phoneticPr fontId="1"/>
  </si>
  <si>
    <t>現場閉所計画表（例）</t>
    <rPh sb="0" eb="2">
      <t>ゲンバ</t>
    </rPh>
    <rPh sb="2" eb="4">
      <t>ヘイショ</t>
    </rPh>
    <rPh sb="4" eb="6">
      <t>ケイカク</t>
    </rPh>
    <rPh sb="6" eb="7">
      <t>ヒョウ</t>
    </rPh>
    <rPh sb="8" eb="9">
      <t>レイ</t>
    </rPh>
    <phoneticPr fontId="1"/>
  </si>
  <si>
    <t>実施</t>
    <rPh sb="0" eb="2">
      <t>ジッシ</t>
    </rPh>
    <phoneticPr fontId="1"/>
  </si>
  <si>
    <t>○</t>
    <phoneticPr fontId="1"/>
  </si>
  <si>
    <t>×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</si>
</sst>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"/>
    <numFmt numFmtId="177" formatCode="0.000"/>
    <numFmt numFmtId="178" formatCode="d"/>
    <numFmt numFmtId="179" formatCode="aaa"/>
  </numFmts>
  <fonts count="2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8"/>
      <color theme="1"/>
      <name val="游ゴシック"/>
      <family val="2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14"/>
      <color theme="1"/>
      <name val="ＭＳ 明朝"/>
      <family val="1"/>
      <charset val="128"/>
    </font>
    <font>
      <sz val="22"/>
      <color theme="1"/>
      <name val="ＭＳ ゴシック"/>
      <family val="3"/>
      <charset val="128"/>
    </font>
    <font>
      <sz val="22"/>
      <name val="ＭＳ ゴシック"/>
      <family val="3"/>
      <charset val="128"/>
    </font>
    <font>
      <sz val="14"/>
      <name val="游ゴシック"/>
      <family val="3"/>
      <charset val="128"/>
      <scheme val="minor"/>
    </font>
    <font>
      <sz val="12"/>
      <color rgb="FFFF0000"/>
      <name val="游ゴシック"/>
      <family val="3"/>
      <charset val="128"/>
      <scheme val="minor"/>
    </font>
    <font>
      <sz val="12"/>
      <color rgb="FFFF0000"/>
      <name val="游ゴシック"/>
      <family val="2"/>
      <charset val="128"/>
      <scheme val="minor"/>
    </font>
    <font>
      <sz val="12"/>
      <name val="游ゴシック"/>
      <family val="3"/>
      <charset val="128"/>
      <scheme val="minor"/>
    </font>
    <font>
      <sz val="11"/>
      <color theme="0"/>
      <name val="游ゴシック"/>
      <family val="2"/>
      <charset val="128"/>
      <scheme val="minor"/>
    </font>
    <font>
      <b/>
      <sz val="12"/>
      <color rgb="FF2D2D2D"/>
      <name val="Arial"/>
      <family val="2"/>
    </font>
    <font>
      <sz val="9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465926084170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7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2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4" fillId="0" borderId="0" xfId="0" applyFont="1">
      <alignment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3" fillId="0" borderId="0" xfId="0" applyFont="1">
      <alignment vertical="center"/>
    </xf>
    <xf numFmtId="177" fontId="3" fillId="0" borderId="0" xfId="0" applyNumberFormat="1" applyFont="1">
      <alignment vertical="center"/>
    </xf>
    <xf numFmtId="0" fontId="12" fillId="0" borderId="0" xfId="0" applyFont="1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>
      <alignment vertical="center"/>
    </xf>
    <xf numFmtId="0" fontId="0" fillId="0" borderId="0" xfId="0" applyAlignment="1">
      <alignment horizontal="centerContinuous" vertical="center"/>
    </xf>
    <xf numFmtId="178" fontId="0" fillId="0" borderId="1" xfId="0" applyNumberFormat="1" applyBorder="1" applyAlignment="1">
      <alignment horizontal="center" vertical="center"/>
    </xf>
    <xf numFmtId="179" fontId="0" fillId="0" borderId="1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178" fontId="0" fillId="0" borderId="0" xfId="0" applyNumberFormat="1">
      <alignment vertical="center"/>
    </xf>
    <xf numFmtId="178" fontId="5" fillId="0" borderId="1" xfId="0" applyNumberFormat="1" applyFont="1" applyBorder="1" applyAlignment="1">
      <alignment horizontal="center" vertical="center"/>
    </xf>
    <xf numFmtId="55" fontId="0" fillId="0" borderId="5" xfId="0" applyNumberFormat="1" applyBorder="1">
      <alignment vertical="center"/>
    </xf>
    <xf numFmtId="55" fontId="0" fillId="0" borderId="6" xfId="0" applyNumberFormat="1" applyBorder="1">
      <alignment vertical="center"/>
    </xf>
    <xf numFmtId="55" fontId="0" fillId="0" borderId="0" xfId="0" applyNumberForma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center" textRotation="255"/>
    </xf>
    <xf numFmtId="179" fontId="0" fillId="0" borderId="0" xfId="0" applyNumberFormat="1" applyAlignment="1">
      <alignment horizontal="center" vertical="center"/>
    </xf>
    <xf numFmtId="178" fontId="0" fillId="0" borderId="0" xfId="0" applyNumberFormat="1" applyAlignment="1">
      <alignment horizontal="center" vertical="center"/>
    </xf>
    <xf numFmtId="55" fontId="16" fillId="0" borderId="4" xfId="0" applyNumberFormat="1" applyFont="1" applyBorder="1">
      <alignment vertical="center"/>
    </xf>
    <xf numFmtId="0" fontId="0" fillId="4" borderId="5" xfId="0" applyFill="1" applyBorder="1" applyAlignment="1">
      <alignment horizontal="left" vertical="center"/>
    </xf>
    <xf numFmtId="0" fontId="17" fillId="0" borderId="0" xfId="0" applyFont="1">
      <alignment vertical="center"/>
    </xf>
    <xf numFmtId="0" fontId="0" fillId="4" borderId="0" xfId="0" applyFill="1" applyAlignment="1">
      <alignment vertical="center" textRotation="255"/>
    </xf>
    <xf numFmtId="14" fontId="0" fillId="4" borderId="1" xfId="0" applyNumberFormat="1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Continuous" vertical="center"/>
    </xf>
    <xf numFmtId="0" fontId="0" fillId="4" borderId="1" xfId="0" applyFill="1" applyBorder="1">
      <alignment vertical="center"/>
    </xf>
    <xf numFmtId="0" fontId="11" fillId="0" borderId="0" xfId="0" applyFont="1">
      <alignment vertical="center"/>
    </xf>
    <xf numFmtId="179" fontId="0" fillId="5" borderId="1" xfId="0" applyNumberFormat="1" applyFill="1" applyBorder="1" applyAlignment="1">
      <alignment horizontal="center" vertical="center"/>
    </xf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14" fillId="4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/>
    </xf>
    <xf numFmtId="177" fontId="3" fillId="0" borderId="1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textRotation="255"/>
    </xf>
    <xf numFmtId="0" fontId="8" fillId="0" borderId="3" xfId="0" applyFont="1" applyBorder="1" applyAlignment="1">
      <alignment horizontal="center" vertical="center" textRotation="255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textRotation="255"/>
    </xf>
    <xf numFmtId="0" fontId="6" fillId="0" borderId="3" xfId="0" applyFont="1" applyBorder="1" applyAlignment="1">
      <alignment horizontal="center" vertical="center" textRotation="255"/>
    </xf>
    <xf numFmtId="0" fontId="7" fillId="0" borderId="2" xfId="0" applyFont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 textRotation="255"/>
    </xf>
    <xf numFmtId="0" fontId="6" fillId="5" borderId="3" xfId="0" applyFont="1" applyFill="1" applyBorder="1" applyAlignment="1">
      <alignment horizontal="center" vertical="center" textRotation="255"/>
    </xf>
    <xf numFmtId="0" fontId="0" fillId="0" borderId="1" xfId="0" applyBorder="1" applyAlignment="1">
      <alignment horizontal="center" vertical="center" textRotation="255"/>
    </xf>
    <xf numFmtId="0" fontId="5" fillId="0" borderId="2" xfId="0" applyFont="1" applyBorder="1" applyAlignment="1">
      <alignment horizontal="center" vertical="center"/>
    </xf>
    <xf numFmtId="55" fontId="0" fillId="0" borderId="4" xfId="0" applyNumberFormat="1" applyBorder="1" applyAlignment="1">
      <alignment horizontal="center" vertical="center"/>
    </xf>
    <xf numFmtId="55" fontId="0" fillId="0" borderId="5" xfId="0" applyNumberFormat="1" applyBorder="1" applyAlignment="1">
      <alignment horizontal="center" vertical="center"/>
    </xf>
    <xf numFmtId="55" fontId="0" fillId="0" borderId="6" xfId="0" applyNumberFormat="1" applyBorder="1" applyAlignment="1">
      <alignment horizontal="center" vertical="center"/>
    </xf>
    <xf numFmtId="0" fontId="5" fillId="0" borderId="13" xfId="0" applyFont="1" applyBorder="1" applyAlignment="1">
      <alignment horizontal="center" vertical="center" textRotation="255"/>
    </xf>
    <xf numFmtId="0" fontId="5" fillId="0" borderId="14" xfId="0" applyFont="1" applyBorder="1" applyAlignment="1">
      <alignment horizontal="center" vertical="center" textRotation="255"/>
    </xf>
    <xf numFmtId="0" fontId="5" fillId="0" borderId="15" xfId="0" applyFont="1" applyBorder="1" applyAlignment="1">
      <alignment horizontal="center" vertical="center" textRotation="255"/>
    </xf>
    <xf numFmtId="0" fontId="5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/>
    </xf>
    <xf numFmtId="0" fontId="19" fillId="0" borderId="0" xfId="0" applyFont="1">
      <alignment vertical="center"/>
    </xf>
    <xf numFmtId="176" fontId="3" fillId="0" borderId="0" xfId="0" applyNumberFormat="1" applyFont="1" applyAlignment="1">
      <alignment horizontal="center" vertical="center"/>
    </xf>
    <xf numFmtId="177" fontId="3" fillId="0" borderId="0" xfId="0" applyNumberFormat="1" applyFont="1" applyAlignment="1">
      <alignment horizontal="center" vertical="center"/>
    </xf>
    <xf numFmtId="0" fontId="0" fillId="4" borderId="5" xfId="0" applyFill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15" fillId="0" borderId="1" xfId="0" applyFont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</cellXfs>
  <cellStyles count="1">
    <cellStyle name="標準" xfId="0" builtinId="0"/>
  </cellStyles>
  <dxfs count="39"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trlProps/ctrlProp1.xml><?xml version="1.0" encoding="utf-8"?>
<formControlPr xmlns="http://schemas.microsoft.com/office/spreadsheetml/2009/9/main" objectType="Spin" dx="22" fmlaLink="$G$32" max="12" min="1" page="10" val="10"/>
</file>

<file path=xl/ctrlProps/ctrlProp2.xml><?xml version="1.0" encoding="utf-8"?>
<formControlPr xmlns="http://schemas.microsoft.com/office/spreadsheetml/2009/9/main" objectType="Spin" dx="22" fmlaLink="$D$32" max="2500" min="2000" page="10" val="2026"/>
</file>

<file path=xl/ctrlProps/ctrlProp3.xml><?xml version="1.0" encoding="utf-8"?>
<formControlPr xmlns="http://schemas.microsoft.com/office/spreadsheetml/2009/9/main" objectType="Spin" dx="22" fmlaLink="$Y$42" max="12" min="1" page="10" val="3"/>
</file>

<file path=xl/ctrlProps/ctrlProp4.xml><?xml version="1.0" encoding="utf-8"?>
<formControlPr xmlns="http://schemas.microsoft.com/office/spreadsheetml/2009/9/main" objectType="Spin" dx="22" fmlaLink="$V$42" max="2500" min="2000" page="10" val="2027"/>
</file>

<file path=xl/ctrlProps/ctrlProp5.xml><?xml version="1.0" encoding="utf-8"?>
<formControlPr xmlns="http://schemas.microsoft.com/office/spreadsheetml/2009/9/main" objectType="Spin" dx="22" fmlaLink="$P$32" max="12" min="1" page="10" val="11"/>
</file>

<file path=xl/ctrlProps/ctrlProp6.xml><?xml version="1.0" encoding="utf-8"?>
<formControlPr xmlns="http://schemas.microsoft.com/office/spreadsheetml/2009/9/main" objectType="Spin" dx="22" fmlaLink="$M$32" max="2500" min="2000" page="10" val="2026"/>
</file>

<file path=xl/ctrlProps/ctrlProp7.xml><?xml version="1.0" encoding="utf-8"?>
<formControlPr xmlns="http://schemas.microsoft.com/office/spreadsheetml/2009/9/main" objectType="Spin" dx="22" fmlaLink="$Y$32" max="12" min="1" page="10" val="12"/>
</file>

<file path=xl/ctrlProps/ctrlProp8.xml><?xml version="1.0" encoding="utf-8"?>
<formControlPr xmlns="http://schemas.microsoft.com/office/spreadsheetml/2009/9/main" objectType="Spin" dx="22" fmlaLink="$V$32" max="2500" min="2000" page="10" val="2026"/>
</file>

<file path=xl/ctrlProps/ctrlProp9.xml><?xml version="1.0" encoding="utf-8"?>
<formControlPr xmlns="http://schemas.microsoft.com/office/spreadsheetml/2009/9/main" objectType="Spin" dx="22" fmlaLink="$G$42" max="12" min="1" page="10"/>
</file>

<file path=xl/ctrlProps/ctrlProp10.xml><?xml version="1.0" encoding="utf-8"?>
<formControlPr xmlns="http://schemas.microsoft.com/office/spreadsheetml/2009/9/main" objectType="Spin" dx="22" fmlaLink="$D$42" max="2500" min="2000" page="10" val="2027"/>
</file>

<file path=xl/ctrlProps/ctrlProp11.xml><?xml version="1.0" encoding="utf-8"?>
<formControlPr xmlns="http://schemas.microsoft.com/office/spreadsheetml/2009/9/main" objectType="Spin" dx="22" fmlaLink="$P$42" max="12" min="1" page="10" val="2"/>
</file>

<file path=xl/ctrlProps/ctrlProp12.xml><?xml version="1.0" encoding="utf-8"?>
<formControlPr xmlns="http://schemas.microsoft.com/office/spreadsheetml/2009/9/main" objectType="Spin" dx="22" fmlaLink="$M$42" max="2500" min="2000" page="10" val="2027"/>
</file>

<file path=xl/ctrlProps/ctrlProp13.xml><?xml version="1.0" encoding="utf-8"?>
<formControlPr xmlns="http://schemas.microsoft.com/office/spreadsheetml/2009/9/main" objectType="Spin" dx="22" fmlaLink="$Y$52" max="12" min="1" page="10" val="6"/>
</file>

<file path=xl/ctrlProps/ctrlProp14.xml><?xml version="1.0" encoding="utf-8"?>
<formControlPr xmlns="http://schemas.microsoft.com/office/spreadsheetml/2009/9/main" objectType="Spin" dx="22" fmlaLink="$V$52" max="2500" min="2000" page="10" val="2027"/>
</file>

<file path=xl/ctrlProps/ctrlProp15.xml><?xml version="1.0" encoding="utf-8"?>
<formControlPr xmlns="http://schemas.microsoft.com/office/spreadsheetml/2009/9/main" objectType="Spin" dx="22" fmlaLink="$G$52" max="12" min="1" page="10" val="4"/>
</file>

<file path=xl/ctrlProps/ctrlProp16.xml><?xml version="1.0" encoding="utf-8"?>
<formControlPr xmlns="http://schemas.microsoft.com/office/spreadsheetml/2009/9/main" objectType="Spin" dx="22" fmlaLink="$D$52" max="2500" min="2000" page="10" val="2027"/>
</file>

<file path=xl/ctrlProps/ctrlProp17.xml><?xml version="1.0" encoding="utf-8"?>
<formControlPr xmlns="http://schemas.microsoft.com/office/spreadsheetml/2009/9/main" objectType="Spin" dx="22" fmlaLink="$P$52" max="12" min="1" page="10" val="5"/>
</file>

<file path=xl/ctrlProps/ctrlProp18.xml><?xml version="1.0" encoding="utf-8"?>
<formControlPr xmlns="http://schemas.microsoft.com/office/spreadsheetml/2009/9/main" objectType="Spin" dx="22" fmlaLink="$M$52" max="2500" min="2000" page="10" val="2027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228600</xdr:colOff>
          <xdr:row>31</xdr:row>
          <xdr:rowOff>19050</xdr:rowOff>
        </xdr:from>
        <xdr:to>
          <xdr:col>6</xdr:col>
          <xdr:colOff>361950</xdr:colOff>
          <xdr:row>31</xdr:row>
          <xdr:rowOff>314325</xdr:rowOff>
        </xdr:to>
        <xdr:sp macro="" textlink="">
          <xdr:nvSpPr>
            <xdr:cNvPr id="6147" name="Spinner 3" hidden="1">
              <a:extLst>
                <a:ext uri="{63B3BB69-23CF-44E3-9099-C40C66FF867C}">
                  <a14:compatExt spid="_x0000_s6147"/>
                </a:ext>
                <a:ext uri="{FF2B5EF4-FFF2-40B4-BE49-F238E27FC236}">
                  <a16:creationId xmlns:a16="http://schemas.microsoft.com/office/drawing/2014/main" id="{00000000-0008-0000-0000-00000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219075</xdr:colOff>
          <xdr:row>31</xdr:row>
          <xdr:rowOff>19050</xdr:rowOff>
        </xdr:from>
        <xdr:to>
          <xdr:col>4</xdr:col>
          <xdr:colOff>352425</xdr:colOff>
          <xdr:row>31</xdr:row>
          <xdr:rowOff>314325</xdr:rowOff>
        </xdr:to>
        <xdr:sp macro="" textlink="">
          <xdr:nvSpPr>
            <xdr:cNvPr id="6148" name="Spinner 4" hidden="1">
              <a:extLst>
                <a:ext uri="{63B3BB69-23CF-44E3-9099-C40C66FF867C}">
                  <a14:compatExt spid="_x0000_s6148"/>
                </a:ext>
                <a:ext uri="{FF2B5EF4-FFF2-40B4-BE49-F238E27FC236}">
                  <a16:creationId xmlns:a16="http://schemas.microsoft.com/office/drawing/2014/main" id="{00000000-0008-0000-0000-00000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24</xdr:col>
          <xdr:colOff>228600</xdr:colOff>
          <xdr:row>41</xdr:row>
          <xdr:rowOff>19050</xdr:rowOff>
        </xdr:from>
        <xdr:to>
          <xdr:col>24</xdr:col>
          <xdr:colOff>361950</xdr:colOff>
          <xdr:row>41</xdr:row>
          <xdr:rowOff>314325</xdr:rowOff>
        </xdr:to>
        <xdr:sp macro="" textlink="">
          <xdr:nvSpPr>
            <xdr:cNvPr id="6149" name="Spinner 5" hidden="1">
              <a:extLst>
                <a:ext uri="{63B3BB69-23CF-44E3-9099-C40C66FF867C}">
                  <a14:compatExt spid="_x0000_s6149"/>
                </a:ext>
                <a:ext uri="{FF2B5EF4-FFF2-40B4-BE49-F238E27FC236}">
                  <a16:creationId xmlns:a16="http://schemas.microsoft.com/office/drawing/2014/main" id="{00000000-0008-0000-0000-000005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22</xdr:col>
          <xdr:colOff>219075</xdr:colOff>
          <xdr:row>41</xdr:row>
          <xdr:rowOff>19050</xdr:rowOff>
        </xdr:from>
        <xdr:to>
          <xdr:col>22</xdr:col>
          <xdr:colOff>352425</xdr:colOff>
          <xdr:row>41</xdr:row>
          <xdr:rowOff>314325</xdr:rowOff>
        </xdr:to>
        <xdr:sp macro="" textlink="">
          <xdr:nvSpPr>
            <xdr:cNvPr id="6150" name="Spinner 6" hidden="1">
              <a:extLst>
                <a:ext uri="{63B3BB69-23CF-44E3-9099-C40C66FF867C}">
                  <a14:compatExt spid="_x0000_s6150"/>
                </a:ext>
                <a:ext uri="{FF2B5EF4-FFF2-40B4-BE49-F238E27FC236}">
                  <a16:creationId xmlns:a16="http://schemas.microsoft.com/office/drawing/2014/main" id="{00000000-0008-0000-0000-000006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228600</xdr:colOff>
          <xdr:row>31</xdr:row>
          <xdr:rowOff>19050</xdr:rowOff>
        </xdr:from>
        <xdr:to>
          <xdr:col>15</xdr:col>
          <xdr:colOff>361950</xdr:colOff>
          <xdr:row>31</xdr:row>
          <xdr:rowOff>314325</xdr:rowOff>
        </xdr:to>
        <xdr:sp macro="" textlink="">
          <xdr:nvSpPr>
            <xdr:cNvPr id="6151" name="Spinner 7" hidden="1">
              <a:extLst>
                <a:ext uri="{63B3BB69-23CF-44E3-9099-C40C66FF867C}">
                  <a14:compatExt spid="_x0000_s6151"/>
                </a:ext>
                <a:ext uri="{FF2B5EF4-FFF2-40B4-BE49-F238E27FC236}">
                  <a16:creationId xmlns:a16="http://schemas.microsoft.com/office/drawing/2014/main" id="{00000000-0008-0000-0000-000007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219075</xdr:colOff>
          <xdr:row>31</xdr:row>
          <xdr:rowOff>19050</xdr:rowOff>
        </xdr:from>
        <xdr:to>
          <xdr:col>13</xdr:col>
          <xdr:colOff>352425</xdr:colOff>
          <xdr:row>31</xdr:row>
          <xdr:rowOff>314325</xdr:rowOff>
        </xdr:to>
        <xdr:sp macro="" textlink="">
          <xdr:nvSpPr>
            <xdr:cNvPr id="6152" name="Spinner 8" hidden="1">
              <a:extLst>
                <a:ext uri="{63B3BB69-23CF-44E3-9099-C40C66FF867C}">
                  <a14:compatExt spid="_x0000_s6152"/>
                </a:ext>
                <a:ext uri="{FF2B5EF4-FFF2-40B4-BE49-F238E27FC236}">
                  <a16:creationId xmlns:a16="http://schemas.microsoft.com/office/drawing/2014/main" id="{00000000-0008-0000-0000-000008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24</xdr:col>
          <xdr:colOff>228600</xdr:colOff>
          <xdr:row>31</xdr:row>
          <xdr:rowOff>19050</xdr:rowOff>
        </xdr:from>
        <xdr:to>
          <xdr:col>24</xdr:col>
          <xdr:colOff>361950</xdr:colOff>
          <xdr:row>31</xdr:row>
          <xdr:rowOff>314325</xdr:rowOff>
        </xdr:to>
        <xdr:sp macro="" textlink="">
          <xdr:nvSpPr>
            <xdr:cNvPr id="6153" name="Spinner 9" hidden="1">
              <a:extLst>
                <a:ext uri="{63B3BB69-23CF-44E3-9099-C40C66FF867C}">
                  <a14:compatExt spid="_x0000_s6153"/>
                </a:ext>
                <a:ext uri="{FF2B5EF4-FFF2-40B4-BE49-F238E27FC236}">
                  <a16:creationId xmlns:a16="http://schemas.microsoft.com/office/drawing/2014/main" id="{00000000-0008-0000-0000-000009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22</xdr:col>
          <xdr:colOff>219075</xdr:colOff>
          <xdr:row>31</xdr:row>
          <xdr:rowOff>19050</xdr:rowOff>
        </xdr:from>
        <xdr:to>
          <xdr:col>22</xdr:col>
          <xdr:colOff>352425</xdr:colOff>
          <xdr:row>31</xdr:row>
          <xdr:rowOff>314325</xdr:rowOff>
        </xdr:to>
        <xdr:sp macro="" textlink="">
          <xdr:nvSpPr>
            <xdr:cNvPr id="6154" name="Spinner 10" hidden="1">
              <a:extLst>
                <a:ext uri="{63B3BB69-23CF-44E3-9099-C40C66FF867C}">
                  <a14:compatExt spid="_x0000_s6154"/>
                </a:ext>
                <a:ext uri="{FF2B5EF4-FFF2-40B4-BE49-F238E27FC236}">
                  <a16:creationId xmlns:a16="http://schemas.microsoft.com/office/drawing/2014/main" id="{00000000-0008-0000-0000-00000A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228600</xdr:colOff>
          <xdr:row>41</xdr:row>
          <xdr:rowOff>19050</xdr:rowOff>
        </xdr:from>
        <xdr:to>
          <xdr:col>6</xdr:col>
          <xdr:colOff>361950</xdr:colOff>
          <xdr:row>41</xdr:row>
          <xdr:rowOff>314325</xdr:rowOff>
        </xdr:to>
        <xdr:sp macro="" textlink="">
          <xdr:nvSpPr>
            <xdr:cNvPr id="6155" name="Spinner 11" hidden="1">
              <a:extLst>
                <a:ext uri="{63B3BB69-23CF-44E3-9099-C40C66FF867C}">
                  <a14:compatExt spid="_x0000_s6155"/>
                </a:ext>
                <a:ext uri="{FF2B5EF4-FFF2-40B4-BE49-F238E27FC236}">
                  <a16:creationId xmlns:a16="http://schemas.microsoft.com/office/drawing/2014/main" id="{00000000-0008-0000-0000-00000B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219075</xdr:colOff>
          <xdr:row>41</xdr:row>
          <xdr:rowOff>19050</xdr:rowOff>
        </xdr:from>
        <xdr:to>
          <xdr:col>4</xdr:col>
          <xdr:colOff>352425</xdr:colOff>
          <xdr:row>41</xdr:row>
          <xdr:rowOff>314325</xdr:rowOff>
        </xdr:to>
        <xdr:sp macro="" textlink="">
          <xdr:nvSpPr>
            <xdr:cNvPr id="6156" name="Spinner 12" hidden="1">
              <a:extLst>
                <a:ext uri="{63B3BB69-23CF-44E3-9099-C40C66FF867C}">
                  <a14:compatExt spid="_x0000_s6156"/>
                </a:ext>
                <a:ext uri="{FF2B5EF4-FFF2-40B4-BE49-F238E27FC236}">
                  <a16:creationId xmlns:a16="http://schemas.microsoft.com/office/drawing/2014/main" id="{00000000-0008-0000-0000-00000C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228600</xdr:colOff>
          <xdr:row>41</xdr:row>
          <xdr:rowOff>19050</xdr:rowOff>
        </xdr:from>
        <xdr:to>
          <xdr:col>15</xdr:col>
          <xdr:colOff>361950</xdr:colOff>
          <xdr:row>41</xdr:row>
          <xdr:rowOff>314325</xdr:rowOff>
        </xdr:to>
        <xdr:sp macro="" textlink="">
          <xdr:nvSpPr>
            <xdr:cNvPr id="6157" name="Spinner 13" hidden="1">
              <a:extLst>
                <a:ext uri="{63B3BB69-23CF-44E3-9099-C40C66FF867C}">
                  <a14:compatExt spid="_x0000_s6157"/>
                </a:ext>
                <a:ext uri="{FF2B5EF4-FFF2-40B4-BE49-F238E27FC236}">
                  <a16:creationId xmlns:a16="http://schemas.microsoft.com/office/drawing/2014/main" id="{00000000-0008-0000-0000-00000D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219075</xdr:colOff>
          <xdr:row>41</xdr:row>
          <xdr:rowOff>19050</xdr:rowOff>
        </xdr:from>
        <xdr:to>
          <xdr:col>13</xdr:col>
          <xdr:colOff>352425</xdr:colOff>
          <xdr:row>41</xdr:row>
          <xdr:rowOff>314325</xdr:rowOff>
        </xdr:to>
        <xdr:sp macro="" textlink="">
          <xdr:nvSpPr>
            <xdr:cNvPr id="6158" name="Spinner 14" hidden="1">
              <a:extLst>
                <a:ext uri="{63B3BB69-23CF-44E3-9099-C40C66FF867C}">
                  <a14:compatExt spid="_x0000_s6158"/>
                </a:ext>
                <a:ext uri="{FF2B5EF4-FFF2-40B4-BE49-F238E27FC236}">
                  <a16:creationId xmlns:a16="http://schemas.microsoft.com/office/drawing/2014/main" id="{00000000-0008-0000-0000-00000E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17315</xdr:colOff>
          <xdr:row>6</xdr:row>
          <xdr:rowOff>77062</xdr:rowOff>
        </xdr:from>
        <xdr:to>
          <xdr:col>27</xdr:col>
          <xdr:colOff>34635</xdr:colOff>
          <xdr:row>30</xdr:row>
          <xdr:rowOff>28936</xdr:rowOff>
        </xdr:to>
        <xdr:pic>
          <xdr:nvPicPr>
            <xdr:cNvPr id="21" name="図 20">
              <a:extLst>
                <a:ext uri="{FF2B5EF4-FFF2-40B4-BE49-F238E27FC236}">
                  <a16:creationId xmlns:a16="http://schemas.microsoft.com/office/drawing/2014/main" id="{00000000-0008-0000-0100-000015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完全週休２日_入力用!$D$3:$M$28" spid="_x0000_s6197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1073724" y="1860835"/>
              <a:ext cx="9109366" cy="7883601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24</xdr:col>
          <xdr:colOff>228600</xdr:colOff>
          <xdr:row>51</xdr:row>
          <xdr:rowOff>19050</xdr:rowOff>
        </xdr:from>
        <xdr:to>
          <xdr:col>24</xdr:col>
          <xdr:colOff>361950</xdr:colOff>
          <xdr:row>51</xdr:row>
          <xdr:rowOff>314325</xdr:rowOff>
        </xdr:to>
        <xdr:sp macro="" textlink="">
          <xdr:nvSpPr>
            <xdr:cNvPr id="6166" name="Spinner 22" hidden="1">
              <a:extLst>
                <a:ext uri="{63B3BB69-23CF-44E3-9099-C40C66FF867C}">
                  <a14:compatExt spid="_x0000_s6166"/>
                </a:ext>
                <a:ext uri="{FF2B5EF4-FFF2-40B4-BE49-F238E27FC236}">
                  <a16:creationId xmlns:a16="http://schemas.microsoft.com/office/drawing/2014/main" id="{00000000-0008-0000-0000-000016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22</xdr:col>
          <xdr:colOff>219075</xdr:colOff>
          <xdr:row>51</xdr:row>
          <xdr:rowOff>19050</xdr:rowOff>
        </xdr:from>
        <xdr:to>
          <xdr:col>22</xdr:col>
          <xdr:colOff>352425</xdr:colOff>
          <xdr:row>51</xdr:row>
          <xdr:rowOff>314325</xdr:rowOff>
        </xdr:to>
        <xdr:sp macro="" textlink="">
          <xdr:nvSpPr>
            <xdr:cNvPr id="6167" name="Spinner 23" hidden="1">
              <a:extLst>
                <a:ext uri="{63B3BB69-23CF-44E3-9099-C40C66FF867C}">
                  <a14:compatExt spid="_x0000_s6167"/>
                </a:ext>
                <a:ext uri="{FF2B5EF4-FFF2-40B4-BE49-F238E27FC236}">
                  <a16:creationId xmlns:a16="http://schemas.microsoft.com/office/drawing/2014/main" id="{00000000-0008-0000-0000-000017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228600</xdr:colOff>
          <xdr:row>51</xdr:row>
          <xdr:rowOff>19050</xdr:rowOff>
        </xdr:from>
        <xdr:to>
          <xdr:col>6</xdr:col>
          <xdr:colOff>361950</xdr:colOff>
          <xdr:row>51</xdr:row>
          <xdr:rowOff>314325</xdr:rowOff>
        </xdr:to>
        <xdr:sp macro="" textlink="">
          <xdr:nvSpPr>
            <xdr:cNvPr id="6168" name="Spinner 24" hidden="1">
              <a:extLst>
                <a:ext uri="{63B3BB69-23CF-44E3-9099-C40C66FF867C}">
                  <a14:compatExt spid="_x0000_s6168"/>
                </a:ext>
                <a:ext uri="{FF2B5EF4-FFF2-40B4-BE49-F238E27FC236}">
                  <a16:creationId xmlns:a16="http://schemas.microsoft.com/office/drawing/2014/main" id="{00000000-0008-0000-0000-000018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219075</xdr:colOff>
          <xdr:row>51</xdr:row>
          <xdr:rowOff>19050</xdr:rowOff>
        </xdr:from>
        <xdr:to>
          <xdr:col>4</xdr:col>
          <xdr:colOff>352425</xdr:colOff>
          <xdr:row>51</xdr:row>
          <xdr:rowOff>314325</xdr:rowOff>
        </xdr:to>
        <xdr:sp macro="" textlink="">
          <xdr:nvSpPr>
            <xdr:cNvPr id="6169" name="Spinner 25" hidden="1">
              <a:extLst>
                <a:ext uri="{63B3BB69-23CF-44E3-9099-C40C66FF867C}">
                  <a14:compatExt spid="_x0000_s6169"/>
                </a:ext>
                <a:ext uri="{FF2B5EF4-FFF2-40B4-BE49-F238E27FC236}">
                  <a16:creationId xmlns:a16="http://schemas.microsoft.com/office/drawing/2014/main" id="{00000000-0008-0000-0000-000019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228600</xdr:colOff>
          <xdr:row>51</xdr:row>
          <xdr:rowOff>19050</xdr:rowOff>
        </xdr:from>
        <xdr:to>
          <xdr:col>15</xdr:col>
          <xdr:colOff>361950</xdr:colOff>
          <xdr:row>51</xdr:row>
          <xdr:rowOff>314325</xdr:rowOff>
        </xdr:to>
        <xdr:sp macro="" textlink="">
          <xdr:nvSpPr>
            <xdr:cNvPr id="6170" name="Spinner 26" hidden="1">
              <a:extLst>
                <a:ext uri="{63B3BB69-23CF-44E3-9099-C40C66FF867C}">
                  <a14:compatExt spid="_x0000_s6170"/>
                </a:ext>
                <a:ext uri="{FF2B5EF4-FFF2-40B4-BE49-F238E27FC236}">
                  <a16:creationId xmlns:a16="http://schemas.microsoft.com/office/drawing/2014/main" id="{00000000-0008-0000-0000-00001A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219075</xdr:colOff>
          <xdr:row>51</xdr:row>
          <xdr:rowOff>19050</xdr:rowOff>
        </xdr:from>
        <xdr:to>
          <xdr:col>13</xdr:col>
          <xdr:colOff>352425</xdr:colOff>
          <xdr:row>51</xdr:row>
          <xdr:rowOff>314325</xdr:rowOff>
        </xdr:to>
        <xdr:sp macro="" textlink="">
          <xdr:nvSpPr>
            <xdr:cNvPr id="6171" name="Spinner 27" hidden="1">
              <a:extLst>
                <a:ext uri="{63B3BB69-23CF-44E3-9099-C40C66FF867C}">
                  <a14:compatExt spid="_x0000_s6171"/>
                </a:ext>
                <a:ext uri="{FF2B5EF4-FFF2-40B4-BE49-F238E27FC236}">
                  <a16:creationId xmlns:a16="http://schemas.microsoft.com/office/drawing/2014/main" id="{00000000-0008-0000-0000-00001B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78441</xdr:colOff>
      <xdr:row>67</xdr:row>
      <xdr:rowOff>67233</xdr:rowOff>
    </xdr:from>
    <xdr:to>
      <xdr:col>5</xdr:col>
      <xdr:colOff>190500</xdr:colOff>
      <xdr:row>70</xdr:row>
      <xdr:rowOff>156882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/>
      </xdr:nvSpPr>
      <xdr:spPr>
        <a:xfrm>
          <a:off x="762000" y="15777880"/>
          <a:ext cx="1591235" cy="1064561"/>
        </a:xfrm>
        <a:prstGeom prst="rect">
          <a:avLst/>
        </a:prstGeom>
        <a:solidFill>
          <a:schemeClr val="lt1"/>
        </a:solidFill>
        <a:ln w="12700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 anchorCtr="0"/>
        <a:lstStyle/>
        <a:p>
          <a:r>
            <a:rPr kumimoji="1" lang="ja-JP" altLang="en-US" sz="1200"/>
            <a:t>凡例</a:t>
          </a:r>
          <a:endParaRPr kumimoji="1" lang="en-US" altLang="ja-JP" sz="1200"/>
        </a:p>
        <a:p>
          <a:r>
            <a:rPr kumimoji="1" lang="ja-JP" altLang="en-US" sz="1200"/>
            <a:t>〇：現場閉所</a:t>
          </a:r>
          <a:endParaRPr kumimoji="1" lang="en-US" altLang="ja-JP" sz="1200"/>
        </a:p>
        <a:p>
          <a:r>
            <a:rPr kumimoji="1" lang="en-US" altLang="ja-JP" sz="1200">
              <a:solidFill>
                <a:srgbClr val="FF0000"/>
              </a:solidFill>
            </a:rPr>
            <a:t>×</a:t>
          </a:r>
          <a:r>
            <a:rPr kumimoji="1" lang="ja-JP" altLang="en-US" sz="1200"/>
            <a:t>：対象期間外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78441</xdr:colOff>
      <xdr:row>67</xdr:row>
      <xdr:rowOff>67233</xdr:rowOff>
    </xdr:from>
    <xdr:to>
      <xdr:col>5</xdr:col>
      <xdr:colOff>190500</xdr:colOff>
      <xdr:row>70</xdr:row>
      <xdr:rowOff>156882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/>
      </xdr:nvSpPr>
      <xdr:spPr>
        <a:xfrm>
          <a:off x="764241" y="16069233"/>
          <a:ext cx="1597959" cy="1061199"/>
        </a:xfrm>
        <a:prstGeom prst="rect">
          <a:avLst/>
        </a:prstGeom>
        <a:solidFill>
          <a:schemeClr val="lt1"/>
        </a:solidFill>
        <a:ln w="12700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 anchorCtr="0"/>
        <a:lstStyle/>
        <a:p>
          <a:r>
            <a:rPr kumimoji="1" lang="ja-JP" altLang="en-US" sz="1200"/>
            <a:t>凡例</a:t>
          </a:r>
          <a:endParaRPr kumimoji="1" lang="en-US" altLang="ja-JP" sz="1200"/>
        </a:p>
        <a:p>
          <a:r>
            <a:rPr kumimoji="1" lang="ja-JP" altLang="en-US" sz="1200"/>
            <a:t>〇：現場閉所</a:t>
          </a:r>
          <a:endParaRPr kumimoji="1" lang="en-US" altLang="ja-JP" sz="1200"/>
        </a:p>
        <a:p>
          <a:r>
            <a:rPr kumimoji="1" lang="en-US" altLang="ja-JP" sz="1200">
              <a:solidFill>
                <a:srgbClr val="FF0000"/>
              </a:solidFill>
            </a:rPr>
            <a:t>×</a:t>
          </a:r>
          <a:r>
            <a:rPr kumimoji="1" lang="ja-JP" altLang="en-US" sz="1200"/>
            <a:t>：対象期間外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E06598-E789-407C-94A3-75BEEEB09619}">
  <sheetPr codeName="Sheet1">
    <pageSetUpPr fitToPage="1"/>
  </sheetPr>
  <dimension ref="A1:AQ64"/>
  <sheetViews>
    <sheetView showGridLines="0" tabSelected="1" view="pageBreakPreview" zoomScale="70" zoomScaleNormal="96" zoomScaleSheetLayoutView="70" zoomScalePageLayoutView="70" workbookViewId="0">
      <selection activeCell="Z1" sqref="Z1:AB2"/>
    </sheetView>
  </sheetViews>
  <sheetFormatPr defaultRowHeight="18.75" x14ac:dyDescent="0.4"/>
  <cols>
    <col min="2" max="35" width="4.875" customWidth="1"/>
    <col min="36" max="39" width="5.125" customWidth="1"/>
    <col min="40" max="41" width="18.125" customWidth="1"/>
  </cols>
  <sheetData>
    <row r="1" spans="1:43" ht="24" x14ac:dyDescent="0.4">
      <c r="A1" s="4"/>
      <c r="Z1" s="72"/>
      <c r="AA1" s="72"/>
      <c r="AB1" s="72"/>
    </row>
    <row r="2" spans="1:43" ht="25.5" x14ac:dyDescent="0.4">
      <c r="B2" s="6" t="s">
        <v>42</v>
      </c>
      <c r="Z2" s="72"/>
      <c r="AA2" s="72"/>
      <c r="AB2" s="72"/>
      <c r="AD2" s="12"/>
      <c r="AE2" s="12"/>
    </row>
    <row r="3" spans="1:43" x14ac:dyDescent="0.4">
      <c r="AD3" s="10"/>
      <c r="AE3" s="10"/>
      <c r="AP3" s="10"/>
      <c r="AQ3" s="10"/>
    </row>
    <row r="4" spans="1:43" ht="24" x14ac:dyDescent="0.4">
      <c r="B4" s="5" t="s">
        <v>11</v>
      </c>
      <c r="D4" s="9" t="s">
        <v>24</v>
      </c>
      <c r="AD4" s="10"/>
      <c r="AE4" s="10"/>
    </row>
    <row r="5" spans="1:43" ht="24" x14ac:dyDescent="0.4">
      <c r="B5" s="5" t="s">
        <v>12</v>
      </c>
      <c r="D5" s="9" t="s">
        <v>68</v>
      </c>
    </row>
    <row r="6" spans="1:43" ht="21.75" customHeight="1" x14ac:dyDescent="0.4"/>
    <row r="7" spans="1:43" ht="25.5" customHeight="1" x14ac:dyDescent="0.4"/>
    <row r="8" spans="1:43" ht="25.5" customHeight="1" x14ac:dyDescent="0.4">
      <c r="X8" s="79"/>
      <c r="Y8" s="79"/>
      <c r="Z8" s="79"/>
      <c r="AA8" s="79"/>
      <c r="AB8" s="79"/>
      <c r="AC8" s="79"/>
      <c r="AD8" s="79"/>
      <c r="AE8" s="79"/>
      <c r="AF8" s="79"/>
      <c r="AG8" s="80"/>
      <c r="AH8" s="80"/>
      <c r="AI8" s="80"/>
      <c r="AL8" s="16"/>
    </row>
    <row r="9" spans="1:43" ht="25.5" customHeight="1" x14ac:dyDescent="0.4">
      <c r="X9" s="76"/>
      <c r="Y9" s="78"/>
      <c r="Z9" s="78"/>
      <c r="AA9" s="78"/>
      <c r="AB9" s="78"/>
      <c r="AC9" s="76"/>
      <c r="AD9" s="76"/>
      <c r="AE9" s="76"/>
      <c r="AF9" s="76"/>
      <c r="AG9" s="76"/>
      <c r="AH9" s="76"/>
      <c r="AI9" s="76"/>
      <c r="AL9" s="16"/>
    </row>
    <row r="10" spans="1:43" ht="25.5" customHeight="1" x14ac:dyDescent="0.4">
      <c r="X10" s="78"/>
      <c r="Y10" s="78"/>
      <c r="Z10" s="78"/>
      <c r="AA10" s="78"/>
      <c r="AB10" s="78"/>
      <c r="AC10" s="78"/>
      <c r="AD10" s="78"/>
      <c r="AE10" s="78"/>
      <c r="AF10" s="78"/>
      <c r="AG10" s="78"/>
      <c r="AH10" s="78"/>
      <c r="AI10" s="78"/>
      <c r="AL10" s="16"/>
    </row>
    <row r="11" spans="1:43" ht="25.5" customHeight="1" x14ac:dyDescent="0.4">
      <c r="X11" s="77"/>
      <c r="Y11" s="78"/>
      <c r="Z11" s="78"/>
      <c r="AA11" s="78"/>
      <c r="AB11" s="78"/>
      <c r="AC11" s="73"/>
      <c r="AD11" s="73"/>
      <c r="AE11" s="73"/>
      <c r="AF11" s="73"/>
      <c r="AG11" s="74"/>
      <c r="AH11" s="74"/>
      <c r="AI11" s="74"/>
      <c r="AL11" s="16"/>
    </row>
    <row r="12" spans="1:43" ht="25.5" customHeight="1" x14ac:dyDescent="0.4">
      <c r="X12" s="11"/>
      <c r="AL12" s="16"/>
    </row>
    <row r="13" spans="1:43" ht="27" customHeight="1" x14ac:dyDescent="0.4"/>
    <row r="14" spans="1:43" ht="25.5" customHeight="1" x14ac:dyDescent="0.4"/>
    <row r="15" spans="1:43" ht="25.5" customHeight="1" x14ac:dyDescent="0.4">
      <c r="X15" s="79"/>
      <c r="Y15" s="79"/>
      <c r="Z15" s="79"/>
      <c r="AA15" s="79"/>
      <c r="AB15" s="79"/>
      <c r="AC15" s="79"/>
      <c r="AD15" s="79"/>
      <c r="AE15" s="79"/>
      <c r="AF15" s="79"/>
      <c r="AG15" s="80"/>
      <c r="AH15" s="80"/>
      <c r="AI15" s="80"/>
      <c r="AL15" s="16"/>
    </row>
    <row r="16" spans="1:43" ht="25.5" customHeight="1" x14ac:dyDescent="0.4">
      <c r="X16" s="76"/>
      <c r="Y16" s="78"/>
      <c r="Z16" s="78"/>
      <c r="AA16" s="78"/>
      <c r="AB16" s="78"/>
      <c r="AC16" s="76"/>
      <c r="AD16" s="76"/>
      <c r="AE16" s="76"/>
      <c r="AF16" s="76"/>
      <c r="AG16" s="76"/>
      <c r="AH16" s="76"/>
      <c r="AI16" s="76"/>
      <c r="AL16" s="16"/>
    </row>
    <row r="17" spans="2:41" ht="25.5" customHeight="1" x14ac:dyDescent="0.4">
      <c r="X17" s="78"/>
      <c r="Y17" s="78"/>
      <c r="Z17" s="78"/>
      <c r="AA17" s="78"/>
      <c r="AB17" s="78"/>
      <c r="AC17" s="78"/>
      <c r="AD17" s="78"/>
      <c r="AE17" s="78"/>
      <c r="AF17" s="78"/>
      <c r="AG17" s="78"/>
      <c r="AH17" s="78"/>
      <c r="AI17" s="78"/>
      <c r="AL17" s="16"/>
    </row>
    <row r="18" spans="2:41" ht="25.5" customHeight="1" x14ac:dyDescent="0.4">
      <c r="X18" s="77"/>
      <c r="Y18" s="78"/>
      <c r="Z18" s="78"/>
      <c r="AA18" s="78"/>
      <c r="AB18" s="78"/>
      <c r="AC18" s="73"/>
      <c r="AD18" s="73"/>
      <c r="AE18" s="73"/>
      <c r="AF18" s="73"/>
      <c r="AG18" s="74"/>
      <c r="AH18" s="74"/>
      <c r="AI18" s="74"/>
      <c r="AL18" s="16"/>
    </row>
    <row r="19" spans="2:41" ht="25.5" customHeight="1" x14ac:dyDescent="0.4"/>
    <row r="20" spans="2:41" ht="25.5" customHeight="1" x14ac:dyDescent="0.4">
      <c r="X20" s="79"/>
      <c r="Y20" s="79"/>
      <c r="Z20" s="79"/>
      <c r="AA20" s="79"/>
      <c r="AB20" s="79"/>
      <c r="AC20" s="79"/>
      <c r="AD20" s="79"/>
      <c r="AE20" s="79"/>
      <c r="AF20" s="79"/>
      <c r="AG20" s="80"/>
      <c r="AH20" s="80"/>
      <c r="AI20" s="80"/>
      <c r="AL20" s="16"/>
    </row>
    <row r="21" spans="2:41" ht="25.5" customHeight="1" x14ac:dyDescent="0.4">
      <c r="X21" s="76"/>
      <c r="Y21" s="78"/>
      <c r="Z21" s="78"/>
      <c r="AA21" s="78"/>
      <c r="AB21" s="78"/>
      <c r="AC21" s="76"/>
      <c r="AD21" s="76"/>
      <c r="AE21" s="76"/>
      <c r="AF21" s="76"/>
      <c r="AG21" s="76"/>
      <c r="AH21" s="76"/>
      <c r="AI21" s="76"/>
      <c r="AL21" s="16"/>
    </row>
    <row r="22" spans="2:41" ht="25.5" customHeight="1" x14ac:dyDescent="0.4">
      <c r="X22" s="78"/>
      <c r="Y22" s="78"/>
      <c r="Z22" s="78"/>
      <c r="AA22" s="78"/>
      <c r="AB22" s="78"/>
      <c r="AC22" s="78"/>
      <c r="AD22" s="78"/>
      <c r="AE22" s="78"/>
      <c r="AF22" s="78"/>
      <c r="AG22" s="78"/>
      <c r="AH22" s="78"/>
      <c r="AI22" s="78"/>
      <c r="AL22" s="16"/>
    </row>
    <row r="23" spans="2:41" ht="25.5" customHeight="1" x14ac:dyDescent="0.4">
      <c r="X23" s="77"/>
      <c r="Y23" s="78"/>
      <c r="Z23" s="78"/>
      <c r="AA23" s="78"/>
      <c r="AB23" s="78"/>
      <c r="AC23" s="73"/>
      <c r="AD23" s="73"/>
      <c r="AE23" s="73"/>
      <c r="AF23" s="73"/>
      <c r="AG23" s="74"/>
      <c r="AH23" s="74"/>
      <c r="AI23" s="74"/>
      <c r="AL23" s="16"/>
    </row>
    <row r="24" spans="2:41" ht="25.5" customHeight="1" x14ac:dyDescent="0.4">
      <c r="X24" s="78"/>
      <c r="Y24" s="78"/>
      <c r="Z24" s="78"/>
      <c r="AA24" s="78"/>
      <c r="AB24" s="78"/>
      <c r="AC24" s="78"/>
      <c r="AD24" s="78"/>
      <c r="AE24" s="78"/>
      <c r="AF24" s="78"/>
      <c r="AG24" s="78"/>
      <c r="AH24" s="78"/>
      <c r="AI24" s="78"/>
      <c r="AL24" s="16"/>
    </row>
    <row r="25" spans="2:41" ht="25.5" customHeight="1" x14ac:dyDescent="0.4">
      <c r="X25" s="77"/>
      <c r="Y25" s="78"/>
      <c r="Z25" s="78"/>
      <c r="AA25" s="78"/>
      <c r="AB25" s="78"/>
      <c r="AC25" s="73"/>
      <c r="AD25" s="73"/>
      <c r="AE25" s="73"/>
      <c r="AF25" s="73"/>
      <c r="AG25" s="74"/>
      <c r="AH25" s="74"/>
      <c r="AI25" s="74"/>
      <c r="AL25" s="16"/>
    </row>
    <row r="26" spans="2:41" ht="25.5" customHeight="1" x14ac:dyDescent="0.4">
      <c r="X26" s="11"/>
      <c r="AL26" s="16"/>
    </row>
    <row r="27" spans="2:41" ht="25.5" customHeight="1" x14ac:dyDescent="0.4">
      <c r="X27" s="77"/>
      <c r="Y27" s="78"/>
      <c r="Z27" s="78"/>
      <c r="AA27" s="78"/>
      <c r="AB27" s="78"/>
      <c r="AC27" s="73"/>
      <c r="AD27" s="73"/>
      <c r="AE27" s="73"/>
      <c r="AF27" s="73"/>
      <c r="AG27" s="74"/>
      <c r="AH27" s="74"/>
      <c r="AI27" s="74"/>
      <c r="AL27" s="16"/>
    </row>
    <row r="28" spans="2:41" ht="25.5" customHeight="1" x14ac:dyDescent="0.4">
      <c r="X28" s="11"/>
      <c r="AL28" s="16"/>
    </row>
    <row r="29" spans="2:41" ht="25.5" customHeight="1" x14ac:dyDescent="0.4">
      <c r="Z29" s="76"/>
      <c r="AA29" s="76"/>
      <c r="AB29" s="76"/>
      <c r="AC29" s="76"/>
      <c r="AD29" s="76"/>
      <c r="AE29" s="76"/>
      <c r="AF29" s="76"/>
      <c r="AG29" s="76"/>
      <c r="AH29" s="76"/>
      <c r="AI29" s="76"/>
      <c r="AL29" s="16"/>
    </row>
    <row r="30" spans="2:41" ht="27" customHeight="1" x14ac:dyDescent="0.4"/>
    <row r="31" spans="2:41" ht="25.5" customHeight="1" x14ac:dyDescent="0.4">
      <c r="X31" s="11"/>
      <c r="AL31" s="16"/>
    </row>
    <row r="32" spans="2:41" ht="26.1" customHeight="1" x14ac:dyDescent="0.4">
      <c r="B32" s="10"/>
      <c r="C32" s="25">
        <f>DATE(D32,G32,1)</f>
        <v>46296</v>
      </c>
      <c r="D32" s="75">
        <v>2026</v>
      </c>
      <c r="E32" s="75"/>
      <c r="F32" s="18" t="s">
        <v>25</v>
      </c>
      <c r="G32" s="26">
        <v>10</v>
      </c>
      <c r="H32" s="18" t="s">
        <v>1</v>
      </c>
      <c r="I32" s="19"/>
      <c r="J32" s="20"/>
      <c r="K32" s="20"/>
      <c r="L32" s="25">
        <f>DATE(M32,P32,1)</f>
        <v>46327</v>
      </c>
      <c r="M32" s="75">
        <v>2026</v>
      </c>
      <c r="N32" s="75"/>
      <c r="O32" s="18" t="s">
        <v>25</v>
      </c>
      <c r="P32" s="26">
        <v>11</v>
      </c>
      <c r="Q32" s="18" t="s">
        <v>1</v>
      </c>
      <c r="R32" s="19"/>
      <c r="S32" s="20"/>
      <c r="T32" s="20"/>
      <c r="U32" s="25">
        <f>DATE(V32,Y32,1)</f>
        <v>46357</v>
      </c>
      <c r="V32" s="75">
        <v>2026</v>
      </c>
      <c r="W32" s="75"/>
      <c r="X32" s="18" t="s">
        <v>25</v>
      </c>
      <c r="Y32" s="26">
        <v>12</v>
      </c>
      <c r="Z32" s="18" t="s">
        <v>1</v>
      </c>
      <c r="AA32" s="19"/>
      <c r="AB32" s="20"/>
      <c r="AC32" s="20"/>
      <c r="AD32" s="20"/>
      <c r="AE32" s="20"/>
      <c r="AF32" s="20"/>
      <c r="AG32" s="20"/>
      <c r="AH32" s="21"/>
      <c r="AI32" s="21"/>
      <c r="AJ32" s="22"/>
      <c r="AK32" s="22"/>
      <c r="AL32" s="22"/>
      <c r="AM32" s="22"/>
      <c r="AN32" s="10"/>
      <c r="AO32" s="16"/>
    </row>
    <row r="33" spans="2:41" ht="26.1" customHeight="1" x14ac:dyDescent="0.4">
      <c r="B33" s="10"/>
      <c r="C33" s="14" t="s">
        <v>2</v>
      </c>
      <c r="D33" s="14" t="s">
        <v>0</v>
      </c>
      <c r="E33" s="14" t="s">
        <v>4</v>
      </c>
      <c r="F33" s="14" t="s">
        <v>45</v>
      </c>
      <c r="G33" s="14" t="s">
        <v>5</v>
      </c>
      <c r="H33" s="14" t="s">
        <v>6</v>
      </c>
      <c r="I33" s="14" t="s">
        <v>7</v>
      </c>
      <c r="J33" s="23"/>
      <c r="K33" s="23"/>
      <c r="L33" s="14" t="s">
        <v>2</v>
      </c>
      <c r="M33" s="14" t="s">
        <v>0</v>
      </c>
      <c r="N33" s="14" t="s">
        <v>4</v>
      </c>
      <c r="O33" s="14" t="s">
        <v>45</v>
      </c>
      <c r="P33" s="14" t="s">
        <v>5</v>
      </c>
      <c r="Q33" s="14" t="s">
        <v>6</v>
      </c>
      <c r="R33" s="14" t="s">
        <v>7</v>
      </c>
      <c r="S33" s="23"/>
      <c r="T33" s="23"/>
      <c r="U33" s="14" t="s">
        <v>2</v>
      </c>
      <c r="V33" s="14" t="s">
        <v>0</v>
      </c>
      <c r="W33" s="14" t="s">
        <v>4</v>
      </c>
      <c r="X33" s="14" t="s">
        <v>45</v>
      </c>
      <c r="Y33" s="14" t="s">
        <v>5</v>
      </c>
      <c r="Z33" s="14" t="s">
        <v>6</v>
      </c>
      <c r="AA33" s="14" t="s">
        <v>7</v>
      </c>
      <c r="AB33" s="23"/>
      <c r="AC33" s="23"/>
      <c r="AD33" s="23"/>
      <c r="AE33" s="23"/>
      <c r="AF33" s="23"/>
      <c r="AG33" s="23"/>
      <c r="AI33" s="21"/>
      <c r="AJ33" s="22"/>
      <c r="AK33" s="22"/>
      <c r="AL33" s="22"/>
      <c r="AM33" s="22"/>
    </row>
    <row r="34" spans="2:41" ht="26.1" customHeight="1" x14ac:dyDescent="0.4">
      <c r="B34" s="10"/>
      <c r="C34" s="13">
        <f>C32-WEEKDAY(C32)-6</f>
        <v>46285</v>
      </c>
      <c r="D34" s="13">
        <f>C34+1</f>
        <v>46286</v>
      </c>
      <c r="E34" s="13">
        <f t="shared" ref="E34:I35" si="0">D34+1</f>
        <v>46287</v>
      </c>
      <c r="F34" s="13">
        <f t="shared" si="0"/>
        <v>46288</v>
      </c>
      <c r="G34" s="13">
        <f t="shared" si="0"/>
        <v>46289</v>
      </c>
      <c r="H34" s="13">
        <f t="shared" si="0"/>
        <v>46290</v>
      </c>
      <c r="I34" s="13">
        <f t="shared" si="0"/>
        <v>46291</v>
      </c>
      <c r="J34" s="24"/>
      <c r="K34" s="24"/>
      <c r="L34" s="13">
        <f>L32-WEEKDAY(L32)+1</f>
        <v>46327</v>
      </c>
      <c r="M34" s="13">
        <f>L34+1</f>
        <v>46328</v>
      </c>
      <c r="N34" s="13">
        <f t="shared" ref="N34:N39" si="1">M34+1</f>
        <v>46329</v>
      </c>
      <c r="O34" s="13">
        <f t="shared" ref="O34:O39" si="2">N34+1</f>
        <v>46330</v>
      </c>
      <c r="P34" s="13">
        <f t="shared" ref="P34:P39" si="3">O34+1</f>
        <v>46331</v>
      </c>
      <c r="Q34" s="13">
        <f t="shared" ref="Q34:Q39" si="4">P34+1</f>
        <v>46332</v>
      </c>
      <c r="R34" s="13">
        <f t="shared" ref="R34:R39" si="5">Q34+1</f>
        <v>46333</v>
      </c>
      <c r="S34" s="24"/>
      <c r="T34" s="24"/>
      <c r="U34" s="13">
        <f>U32-WEEKDAY(U32)-6</f>
        <v>46348</v>
      </c>
      <c r="V34" s="13">
        <f>U34+1</f>
        <v>46349</v>
      </c>
      <c r="W34" s="13">
        <f t="shared" ref="W34:W39" si="6">V34+1</f>
        <v>46350</v>
      </c>
      <c r="X34" s="13">
        <f t="shared" ref="X34:X39" si="7">W34+1</f>
        <v>46351</v>
      </c>
      <c r="Y34" s="13">
        <f t="shared" ref="Y34:Y39" si="8">X34+1</f>
        <v>46352</v>
      </c>
      <c r="Z34" s="13">
        <f t="shared" ref="Z34:Z39" si="9">Y34+1</f>
        <v>46353</v>
      </c>
      <c r="AA34" s="13">
        <f t="shared" ref="AA34:AA39" si="10">Z34+1</f>
        <v>46354</v>
      </c>
      <c r="AB34" s="24"/>
      <c r="AC34" s="24"/>
      <c r="AD34" s="24"/>
      <c r="AE34" s="24"/>
      <c r="AF34" s="24"/>
      <c r="AG34" s="24"/>
      <c r="AI34" s="21"/>
      <c r="AJ34" s="22"/>
      <c r="AK34" s="22"/>
      <c r="AL34" s="22"/>
      <c r="AM34" s="28"/>
      <c r="AN34" s="27"/>
    </row>
    <row r="35" spans="2:41" ht="26.1" customHeight="1" x14ac:dyDescent="0.4">
      <c r="B35" s="10"/>
      <c r="C35" s="13">
        <f>C32-WEEKDAY(C32)+1</f>
        <v>46292</v>
      </c>
      <c r="D35" s="13">
        <f>C35+1</f>
        <v>46293</v>
      </c>
      <c r="E35" s="13">
        <f t="shared" si="0"/>
        <v>46294</v>
      </c>
      <c r="F35" s="13">
        <f t="shared" si="0"/>
        <v>46295</v>
      </c>
      <c r="G35" s="13">
        <f t="shared" si="0"/>
        <v>46296</v>
      </c>
      <c r="H35" s="13">
        <f t="shared" si="0"/>
        <v>46297</v>
      </c>
      <c r="I35" s="13">
        <f t="shared" si="0"/>
        <v>46298</v>
      </c>
      <c r="J35" s="24"/>
      <c r="K35" s="24"/>
      <c r="L35" s="13">
        <f>R34+1</f>
        <v>46334</v>
      </c>
      <c r="M35" s="13">
        <f>L35+1</f>
        <v>46335</v>
      </c>
      <c r="N35" s="13">
        <f t="shared" ref="N35:N38" si="11">M35+1</f>
        <v>46336</v>
      </c>
      <c r="O35" s="13">
        <f t="shared" ref="O35:O38" si="12">N35+1</f>
        <v>46337</v>
      </c>
      <c r="P35" s="13">
        <f t="shared" ref="P35:P38" si="13">O35+1</f>
        <v>46338</v>
      </c>
      <c r="Q35" s="13">
        <f t="shared" ref="Q35:Q38" si="14">P35+1</f>
        <v>46339</v>
      </c>
      <c r="R35" s="13">
        <f t="shared" ref="R35:R38" si="15">Q35+1</f>
        <v>46340</v>
      </c>
      <c r="S35" s="24"/>
      <c r="T35" s="24"/>
      <c r="U35" s="13">
        <f>U32-WEEKDAY(U32)+1</f>
        <v>46355</v>
      </c>
      <c r="V35" s="13">
        <f>U35+1</f>
        <v>46356</v>
      </c>
      <c r="W35" s="13">
        <f t="shared" si="6"/>
        <v>46357</v>
      </c>
      <c r="X35" s="13">
        <f t="shared" si="7"/>
        <v>46358</v>
      </c>
      <c r="Y35" s="13">
        <f t="shared" si="8"/>
        <v>46359</v>
      </c>
      <c r="Z35" s="13">
        <f t="shared" si="9"/>
        <v>46360</v>
      </c>
      <c r="AA35" s="13">
        <f t="shared" si="10"/>
        <v>46361</v>
      </c>
      <c r="AB35" s="24"/>
      <c r="AC35" s="24"/>
      <c r="AD35" s="24"/>
      <c r="AE35" s="24"/>
      <c r="AF35" s="24"/>
      <c r="AG35" s="24"/>
      <c r="AI35" s="21"/>
      <c r="AJ35" s="22"/>
      <c r="AK35" s="22"/>
      <c r="AL35" s="22"/>
      <c r="AM35" s="22"/>
    </row>
    <row r="36" spans="2:41" ht="26.1" customHeight="1" x14ac:dyDescent="0.4">
      <c r="B36" s="10"/>
      <c r="C36" s="13">
        <f>I35+1</f>
        <v>46299</v>
      </c>
      <c r="D36" s="13">
        <f>C36+1</f>
        <v>46300</v>
      </c>
      <c r="E36" s="13">
        <f t="shared" ref="E36:I36" si="16">D36+1</f>
        <v>46301</v>
      </c>
      <c r="F36" s="13">
        <f t="shared" si="16"/>
        <v>46302</v>
      </c>
      <c r="G36" s="13">
        <f t="shared" si="16"/>
        <v>46303</v>
      </c>
      <c r="H36" s="13">
        <f>G36+1</f>
        <v>46304</v>
      </c>
      <c r="I36" s="13">
        <f t="shared" si="16"/>
        <v>46305</v>
      </c>
      <c r="J36" s="24"/>
      <c r="K36" s="24"/>
      <c r="L36" s="13">
        <f t="shared" ref="L36:L37" si="17">R35+1</f>
        <v>46341</v>
      </c>
      <c r="M36" s="13">
        <f t="shared" ref="M36:M38" si="18">L36+1</f>
        <v>46342</v>
      </c>
      <c r="N36" s="13">
        <f t="shared" si="11"/>
        <v>46343</v>
      </c>
      <c r="O36" s="13">
        <f t="shared" si="12"/>
        <v>46344</v>
      </c>
      <c r="P36" s="13">
        <f t="shared" si="13"/>
        <v>46345</v>
      </c>
      <c r="Q36" s="13">
        <f t="shared" si="14"/>
        <v>46346</v>
      </c>
      <c r="R36" s="13">
        <f t="shared" si="15"/>
        <v>46347</v>
      </c>
      <c r="S36" s="24"/>
      <c r="T36" s="24"/>
      <c r="U36" s="13">
        <f>AA35+1</f>
        <v>46362</v>
      </c>
      <c r="V36" s="13">
        <f>U36+1</f>
        <v>46363</v>
      </c>
      <c r="W36" s="13">
        <f t="shared" si="6"/>
        <v>46364</v>
      </c>
      <c r="X36" s="13">
        <f t="shared" si="7"/>
        <v>46365</v>
      </c>
      <c r="Y36" s="13">
        <f t="shared" si="8"/>
        <v>46366</v>
      </c>
      <c r="Z36" s="13">
        <f t="shared" si="9"/>
        <v>46367</v>
      </c>
      <c r="AA36" s="13">
        <f t="shared" si="10"/>
        <v>46368</v>
      </c>
      <c r="AB36" s="24"/>
      <c r="AC36" s="24"/>
      <c r="AD36" s="24"/>
      <c r="AE36" s="24"/>
      <c r="AF36" s="24"/>
      <c r="AG36" s="24"/>
      <c r="AI36" s="21"/>
      <c r="AJ36" s="22"/>
      <c r="AK36" s="22"/>
      <c r="AL36" s="22"/>
      <c r="AM36" s="22"/>
    </row>
    <row r="37" spans="2:41" ht="26.1" customHeight="1" x14ac:dyDescent="0.4">
      <c r="B37" s="10"/>
      <c r="C37" s="13">
        <f t="shared" ref="C37:C38" si="19">I36+1</f>
        <v>46306</v>
      </c>
      <c r="D37" s="13">
        <f t="shared" ref="D37:I37" si="20">C37+1</f>
        <v>46307</v>
      </c>
      <c r="E37" s="13">
        <f t="shared" si="20"/>
        <v>46308</v>
      </c>
      <c r="F37" s="13">
        <f t="shared" si="20"/>
        <v>46309</v>
      </c>
      <c r="G37" s="13">
        <f t="shared" si="20"/>
        <v>46310</v>
      </c>
      <c r="H37" s="13">
        <f t="shared" si="20"/>
        <v>46311</v>
      </c>
      <c r="I37" s="13">
        <f t="shared" si="20"/>
        <v>46312</v>
      </c>
      <c r="J37" s="24"/>
      <c r="K37" s="24"/>
      <c r="L37" s="13">
        <f t="shared" si="17"/>
        <v>46348</v>
      </c>
      <c r="M37" s="13">
        <f t="shared" si="18"/>
        <v>46349</v>
      </c>
      <c r="N37" s="13">
        <f t="shared" si="11"/>
        <v>46350</v>
      </c>
      <c r="O37" s="13">
        <f t="shared" si="12"/>
        <v>46351</v>
      </c>
      <c r="P37" s="13">
        <f t="shared" si="13"/>
        <v>46352</v>
      </c>
      <c r="Q37" s="13">
        <f t="shared" si="14"/>
        <v>46353</v>
      </c>
      <c r="R37" s="13">
        <f t="shared" si="15"/>
        <v>46354</v>
      </c>
      <c r="S37" s="24"/>
      <c r="T37" s="24"/>
      <c r="U37" s="13">
        <f t="shared" ref="U37:U38" si="21">AA36+1</f>
        <v>46369</v>
      </c>
      <c r="V37" s="13">
        <f t="shared" ref="V37:V39" si="22">U37+1</f>
        <v>46370</v>
      </c>
      <c r="W37" s="13">
        <f t="shared" si="6"/>
        <v>46371</v>
      </c>
      <c r="X37" s="13">
        <f t="shared" si="7"/>
        <v>46372</v>
      </c>
      <c r="Y37" s="13">
        <f t="shared" si="8"/>
        <v>46373</v>
      </c>
      <c r="Z37" s="13">
        <f t="shared" si="9"/>
        <v>46374</v>
      </c>
      <c r="AA37" s="13">
        <f t="shared" si="10"/>
        <v>46375</v>
      </c>
      <c r="AB37" s="24"/>
      <c r="AC37" s="24"/>
      <c r="AD37" s="24"/>
      <c r="AE37" s="24"/>
      <c r="AF37" s="24"/>
      <c r="AG37" s="24"/>
      <c r="AI37" s="21"/>
      <c r="AJ37" s="22"/>
      <c r="AK37" s="22"/>
      <c r="AL37" s="22"/>
      <c r="AM37" s="22"/>
    </row>
    <row r="38" spans="2:41" ht="26.1" customHeight="1" x14ac:dyDescent="0.4">
      <c r="B38" s="10"/>
      <c r="C38" s="13">
        <f t="shared" si="19"/>
        <v>46313</v>
      </c>
      <c r="D38" s="13">
        <f t="shared" ref="D38:I38" si="23">C38+1</f>
        <v>46314</v>
      </c>
      <c r="E38" s="13">
        <f t="shared" si="23"/>
        <v>46315</v>
      </c>
      <c r="F38" s="13">
        <f t="shared" si="23"/>
        <v>46316</v>
      </c>
      <c r="G38" s="13">
        <f t="shared" si="23"/>
        <v>46317</v>
      </c>
      <c r="H38" s="13">
        <f t="shared" si="23"/>
        <v>46318</v>
      </c>
      <c r="I38" s="13">
        <f t="shared" si="23"/>
        <v>46319</v>
      </c>
      <c r="J38" s="24"/>
      <c r="K38" s="24"/>
      <c r="L38" s="13">
        <f>R37+1</f>
        <v>46355</v>
      </c>
      <c r="M38" s="13">
        <f t="shared" si="18"/>
        <v>46356</v>
      </c>
      <c r="N38" s="13">
        <f t="shared" si="11"/>
        <v>46357</v>
      </c>
      <c r="O38" s="13">
        <f t="shared" si="12"/>
        <v>46358</v>
      </c>
      <c r="P38" s="13">
        <f t="shared" si="13"/>
        <v>46359</v>
      </c>
      <c r="Q38" s="13">
        <f t="shared" si="14"/>
        <v>46360</v>
      </c>
      <c r="R38" s="13">
        <f t="shared" si="15"/>
        <v>46361</v>
      </c>
      <c r="S38" s="24"/>
      <c r="T38" s="24"/>
      <c r="U38" s="13">
        <f t="shared" si="21"/>
        <v>46376</v>
      </c>
      <c r="V38" s="13">
        <f t="shared" si="22"/>
        <v>46377</v>
      </c>
      <c r="W38" s="13">
        <f t="shared" si="6"/>
        <v>46378</v>
      </c>
      <c r="X38" s="13">
        <f t="shared" si="7"/>
        <v>46379</v>
      </c>
      <c r="Y38" s="13">
        <f t="shared" si="8"/>
        <v>46380</v>
      </c>
      <c r="Z38" s="13">
        <f t="shared" si="9"/>
        <v>46381</v>
      </c>
      <c r="AA38" s="13">
        <f t="shared" si="10"/>
        <v>46382</v>
      </c>
      <c r="AB38" s="24"/>
      <c r="AC38" s="24"/>
      <c r="AD38" s="24"/>
      <c r="AE38" s="24"/>
      <c r="AF38" s="24"/>
      <c r="AG38" s="24"/>
      <c r="AI38" s="21"/>
      <c r="AJ38" s="22"/>
      <c r="AK38" s="22"/>
      <c r="AL38" s="22"/>
      <c r="AM38" s="22"/>
    </row>
    <row r="39" spans="2:41" ht="26.1" customHeight="1" x14ac:dyDescent="0.4">
      <c r="B39" s="10"/>
      <c r="C39" s="13">
        <f>I38+1</f>
        <v>46320</v>
      </c>
      <c r="D39" s="13">
        <f t="shared" ref="D39:I39" si="24">C39+1</f>
        <v>46321</v>
      </c>
      <c r="E39" s="13">
        <f t="shared" si="24"/>
        <v>46322</v>
      </c>
      <c r="F39" s="13">
        <f t="shared" si="24"/>
        <v>46323</v>
      </c>
      <c r="G39" s="13">
        <f t="shared" si="24"/>
        <v>46324</v>
      </c>
      <c r="H39" s="13">
        <f t="shared" si="24"/>
        <v>46325</v>
      </c>
      <c r="I39" s="13">
        <f t="shared" si="24"/>
        <v>46326</v>
      </c>
      <c r="J39" s="24"/>
      <c r="K39" s="24"/>
      <c r="L39" s="13">
        <f>R38+1</f>
        <v>46362</v>
      </c>
      <c r="M39" s="13">
        <f t="shared" ref="M39" si="25">L39+1</f>
        <v>46363</v>
      </c>
      <c r="N39" s="13">
        <f t="shared" si="1"/>
        <v>46364</v>
      </c>
      <c r="O39" s="13">
        <f t="shared" si="2"/>
        <v>46365</v>
      </c>
      <c r="P39" s="13">
        <f t="shared" si="3"/>
        <v>46366</v>
      </c>
      <c r="Q39" s="13">
        <f t="shared" si="4"/>
        <v>46367</v>
      </c>
      <c r="R39" s="13">
        <f t="shared" si="5"/>
        <v>46368</v>
      </c>
      <c r="S39" s="24"/>
      <c r="T39" s="24"/>
      <c r="U39" s="13">
        <f>AA38+1</f>
        <v>46383</v>
      </c>
      <c r="V39" s="13">
        <f t="shared" si="22"/>
        <v>46384</v>
      </c>
      <c r="W39" s="13">
        <f t="shared" si="6"/>
        <v>46385</v>
      </c>
      <c r="X39" s="13">
        <f t="shared" si="7"/>
        <v>46386</v>
      </c>
      <c r="Y39" s="13">
        <f t="shared" si="8"/>
        <v>46387</v>
      </c>
      <c r="Z39" s="13">
        <f t="shared" si="9"/>
        <v>46388</v>
      </c>
      <c r="AA39" s="13">
        <f t="shared" si="10"/>
        <v>46389</v>
      </c>
      <c r="AB39" s="24"/>
      <c r="AC39" s="24"/>
      <c r="AD39" s="24"/>
      <c r="AE39" s="24"/>
      <c r="AF39" s="24"/>
      <c r="AG39" s="24"/>
      <c r="AI39" s="21"/>
      <c r="AJ39" s="22"/>
      <c r="AK39" s="22"/>
      <c r="AL39" s="22"/>
      <c r="AM39" s="22"/>
    </row>
    <row r="40" spans="2:41" ht="27" customHeight="1" x14ac:dyDescent="0.4"/>
    <row r="41" spans="2:41" ht="27" customHeight="1" x14ac:dyDescent="0.4"/>
    <row r="42" spans="2:41" ht="26.1" customHeight="1" x14ac:dyDescent="0.4">
      <c r="B42" s="10"/>
      <c r="C42" s="25">
        <f>DATE(D42,G42,1)</f>
        <v>46388</v>
      </c>
      <c r="D42" s="75">
        <v>2027</v>
      </c>
      <c r="E42" s="75"/>
      <c r="F42" s="18" t="s">
        <v>25</v>
      </c>
      <c r="G42" s="26">
        <v>1</v>
      </c>
      <c r="H42" s="18" t="s">
        <v>1</v>
      </c>
      <c r="I42" s="19"/>
      <c r="J42" s="20"/>
      <c r="K42" s="20"/>
      <c r="L42" s="25">
        <f>DATE(M42,P42,1)</f>
        <v>46419</v>
      </c>
      <c r="M42" s="75">
        <v>2027</v>
      </c>
      <c r="N42" s="75"/>
      <c r="O42" s="18" t="s">
        <v>25</v>
      </c>
      <c r="P42" s="26">
        <v>2</v>
      </c>
      <c r="Q42" s="18" t="s">
        <v>1</v>
      </c>
      <c r="R42" s="19"/>
      <c r="S42" s="20"/>
      <c r="T42" s="20"/>
      <c r="U42" s="25">
        <f>DATE(V42,Y42,1)</f>
        <v>46447</v>
      </c>
      <c r="V42" s="75">
        <v>2027</v>
      </c>
      <c r="W42" s="75"/>
      <c r="X42" s="18" t="s">
        <v>25</v>
      </c>
      <c r="Y42" s="26">
        <v>3</v>
      </c>
      <c r="Z42" s="18" t="s">
        <v>1</v>
      </c>
      <c r="AA42" s="19"/>
      <c r="AB42" s="20"/>
      <c r="AC42" s="20"/>
      <c r="AD42" s="20"/>
      <c r="AE42" s="20"/>
      <c r="AF42" s="20"/>
      <c r="AG42" s="20"/>
      <c r="AH42" s="21"/>
      <c r="AI42" s="21"/>
      <c r="AJ42" s="22"/>
      <c r="AK42" s="22"/>
      <c r="AL42" s="22"/>
      <c r="AM42" s="22"/>
      <c r="AN42" s="10"/>
      <c r="AO42" s="16"/>
    </row>
    <row r="43" spans="2:41" ht="26.1" customHeight="1" x14ac:dyDescent="0.4">
      <c r="B43" s="10"/>
      <c r="C43" s="14" t="s">
        <v>2</v>
      </c>
      <c r="D43" s="14" t="s">
        <v>0</v>
      </c>
      <c r="E43" s="14" t="s">
        <v>4</v>
      </c>
      <c r="F43" s="14" t="s">
        <v>45</v>
      </c>
      <c r="G43" s="14" t="s">
        <v>5</v>
      </c>
      <c r="H43" s="14" t="s">
        <v>6</v>
      </c>
      <c r="I43" s="14" t="s">
        <v>7</v>
      </c>
      <c r="J43" s="23"/>
      <c r="K43" s="23"/>
      <c r="L43" s="14" t="s">
        <v>2</v>
      </c>
      <c r="M43" s="14" t="s">
        <v>0</v>
      </c>
      <c r="N43" s="14" t="s">
        <v>4</v>
      </c>
      <c r="O43" s="14" t="s">
        <v>45</v>
      </c>
      <c r="P43" s="14" t="s">
        <v>5</v>
      </c>
      <c r="Q43" s="14" t="s">
        <v>6</v>
      </c>
      <c r="R43" s="14" t="s">
        <v>7</v>
      </c>
      <c r="S43" s="23"/>
      <c r="T43" s="23"/>
      <c r="U43" s="14" t="s">
        <v>2</v>
      </c>
      <c r="V43" s="14" t="s">
        <v>0</v>
      </c>
      <c r="W43" s="14" t="s">
        <v>4</v>
      </c>
      <c r="X43" s="14" t="s">
        <v>45</v>
      </c>
      <c r="Y43" s="14" t="s">
        <v>5</v>
      </c>
      <c r="Z43" s="14" t="s">
        <v>6</v>
      </c>
      <c r="AA43" s="14" t="s">
        <v>7</v>
      </c>
      <c r="AB43" s="23"/>
      <c r="AC43" s="23"/>
      <c r="AD43" s="23"/>
      <c r="AE43" s="23"/>
      <c r="AF43" s="23"/>
      <c r="AG43" s="23"/>
      <c r="AI43" s="21"/>
      <c r="AJ43" s="22"/>
      <c r="AK43" s="22"/>
      <c r="AL43" s="22"/>
      <c r="AM43" s="22"/>
    </row>
    <row r="44" spans="2:41" ht="26.1" customHeight="1" x14ac:dyDescent="0.4">
      <c r="B44" s="10"/>
      <c r="C44" s="13">
        <f>C42-WEEKDAY(C42)-5</f>
        <v>46377</v>
      </c>
      <c r="D44" s="13">
        <f>C44+1</f>
        <v>46378</v>
      </c>
      <c r="E44" s="13">
        <f t="shared" ref="E44:E49" si="26">D44+1</f>
        <v>46379</v>
      </c>
      <c r="F44" s="13">
        <f t="shared" ref="F44:F49" si="27">E44+1</f>
        <v>46380</v>
      </c>
      <c r="G44" s="13">
        <f t="shared" ref="G44:G49" si="28">F44+1</f>
        <v>46381</v>
      </c>
      <c r="H44" s="13">
        <f t="shared" ref="H44:H49" si="29">G44+1</f>
        <v>46382</v>
      </c>
      <c r="I44" s="13">
        <f t="shared" ref="I44:I49" si="30">H44+1</f>
        <v>46383</v>
      </c>
      <c r="J44" s="24"/>
      <c r="K44" s="24"/>
      <c r="L44" s="13">
        <f>L42-WEEKDAY(L42)-5</f>
        <v>46412</v>
      </c>
      <c r="M44" s="13">
        <f>L44+1</f>
        <v>46413</v>
      </c>
      <c r="N44" s="13">
        <f t="shared" ref="N44:N49" si="31">M44+1</f>
        <v>46414</v>
      </c>
      <c r="O44" s="13">
        <f t="shared" ref="O44:O49" si="32">N44+1</f>
        <v>46415</v>
      </c>
      <c r="P44" s="13">
        <f t="shared" ref="P44:P49" si="33">O44+1</f>
        <v>46416</v>
      </c>
      <c r="Q44" s="13">
        <f t="shared" ref="Q44:Q49" si="34">P44+1</f>
        <v>46417</v>
      </c>
      <c r="R44" s="13">
        <f t="shared" ref="R44:R49" si="35">Q44+1</f>
        <v>46418</v>
      </c>
      <c r="S44" s="24"/>
      <c r="T44" s="24"/>
      <c r="U44" s="13">
        <f>U42-WEEKDAY(U42)-5</f>
        <v>46440</v>
      </c>
      <c r="V44" s="13">
        <f>U44+1</f>
        <v>46441</v>
      </c>
      <c r="W44" s="13">
        <f t="shared" ref="W44:W49" si="36">V44+1</f>
        <v>46442</v>
      </c>
      <c r="X44" s="13">
        <f t="shared" ref="X44:X49" si="37">W44+1</f>
        <v>46443</v>
      </c>
      <c r="Y44" s="13">
        <f t="shared" ref="Y44:Y49" si="38">X44+1</f>
        <v>46444</v>
      </c>
      <c r="Z44" s="13">
        <f t="shared" ref="Z44:Z49" si="39">Y44+1</f>
        <v>46445</v>
      </c>
      <c r="AA44" s="13">
        <f t="shared" ref="AA44:AA49" si="40">Z44+1</f>
        <v>46446</v>
      </c>
      <c r="AB44" s="24"/>
      <c r="AC44" s="24"/>
      <c r="AD44" s="24"/>
      <c r="AE44" s="24"/>
      <c r="AF44" s="24"/>
      <c r="AG44" s="24"/>
      <c r="AI44" s="21"/>
      <c r="AJ44" s="22"/>
      <c r="AK44" s="22"/>
      <c r="AL44" s="22"/>
      <c r="AM44" s="28"/>
      <c r="AN44" s="27"/>
    </row>
    <row r="45" spans="2:41" ht="26.1" customHeight="1" x14ac:dyDescent="0.4">
      <c r="B45" s="10"/>
      <c r="C45" s="13">
        <f>C42-WEEKDAY(C42)+2</f>
        <v>46384</v>
      </c>
      <c r="D45" s="13">
        <f>C45+1</f>
        <v>46385</v>
      </c>
      <c r="E45" s="13">
        <f t="shared" si="26"/>
        <v>46386</v>
      </c>
      <c r="F45" s="13">
        <f t="shared" si="27"/>
        <v>46387</v>
      </c>
      <c r="G45" s="13">
        <f t="shared" si="28"/>
        <v>46388</v>
      </c>
      <c r="H45" s="13">
        <f t="shared" si="29"/>
        <v>46389</v>
      </c>
      <c r="I45" s="13">
        <f t="shared" si="30"/>
        <v>46390</v>
      </c>
      <c r="J45" s="24"/>
      <c r="K45" s="24"/>
      <c r="L45" s="13">
        <f>L42-WEEKDAY(L42)+2</f>
        <v>46419</v>
      </c>
      <c r="M45" s="13">
        <f>L45+1</f>
        <v>46420</v>
      </c>
      <c r="N45" s="13">
        <f t="shared" si="31"/>
        <v>46421</v>
      </c>
      <c r="O45" s="13">
        <f t="shared" si="32"/>
        <v>46422</v>
      </c>
      <c r="P45" s="13">
        <f t="shared" si="33"/>
        <v>46423</v>
      </c>
      <c r="Q45" s="13">
        <f t="shared" si="34"/>
        <v>46424</v>
      </c>
      <c r="R45" s="13">
        <f t="shared" si="35"/>
        <v>46425</v>
      </c>
      <c r="S45" s="24"/>
      <c r="T45" s="24"/>
      <c r="U45" s="13">
        <f>U42-WEEKDAY(U42)+2</f>
        <v>46447</v>
      </c>
      <c r="V45" s="13">
        <f>U45+1</f>
        <v>46448</v>
      </c>
      <c r="W45" s="13">
        <f t="shared" si="36"/>
        <v>46449</v>
      </c>
      <c r="X45" s="13">
        <f t="shared" si="37"/>
        <v>46450</v>
      </c>
      <c r="Y45" s="13">
        <f t="shared" si="38"/>
        <v>46451</v>
      </c>
      <c r="Z45" s="13">
        <f t="shared" si="39"/>
        <v>46452</v>
      </c>
      <c r="AA45" s="13">
        <f t="shared" si="40"/>
        <v>46453</v>
      </c>
      <c r="AB45" s="24"/>
      <c r="AC45" s="24"/>
      <c r="AD45" s="24"/>
      <c r="AE45" s="24"/>
      <c r="AF45" s="24"/>
      <c r="AG45" s="24"/>
      <c r="AI45" s="21"/>
      <c r="AJ45" s="22"/>
      <c r="AK45" s="22"/>
      <c r="AL45" s="22"/>
      <c r="AM45" s="22"/>
    </row>
    <row r="46" spans="2:41" ht="26.1" customHeight="1" x14ac:dyDescent="0.4">
      <c r="B46" s="10"/>
      <c r="C46" s="13">
        <f>I45+1</f>
        <v>46391</v>
      </c>
      <c r="D46" s="13">
        <f>C46+1</f>
        <v>46392</v>
      </c>
      <c r="E46" s="13">
        <f t="shared" si="26"/>
        <v>46393</v>
      </c>
      <c r="F46" s="13">
        <f t="shared" si="27"/>
        <v>46394</v>
      </c>
      <c r="G46" s="13">
        <f t="shared" si="28"/>
        <v>46395</v>
      </c>
      <c r="H46" s="13">
        <f t="shared" si="29"/>
        <v>46396</v>
      </c>
      <c r="I46" s="13">
        <f t="shared" si="30"/>
        <v>46397</v>
      </c>
      <c r="J46" s="24"/>
      <c r="K46" s="24"/>
      <c r="L46" s="13">
        <f>R45+1</f>
        <v>46426</v>
      </c>
      <c r="M46" s="13">
        <f>L46+1</f>
        <v>46427</v>
      </c>
      <c r="N46" s="13">
        <f t="shared" si="31"/>
        <v>46428</v>
      </c>
      <c r="O46" s="13">
        <f t="shared" si="32"/>
        <v>46429</v>
      </c>
      <c r="P46" s="13">
        <f t="shared" si="33"/>
        <v>46430</v>
      </c>
      <c r="Q46" s="13">
        <f t="shared" si="34"/>
        <v>46431</v>
      </c>
      <c r="R46" s="13">
        <f t="shared" si="35"/>
        <v>46432</v>
      </c>
      <c r="S46" s="24"/>
      <c r="T46" s="24"/>
      <c r="U46" s="13">
        <f>AA45+1</f>
        <v>46454</v>
      </c>
      <c r="V46" s="13">
        <f>U46+1</f>
        <v>46455</v>
      </c>
      <c r="W46" s="13">
        <f t="shared" si="36"/>
        <v>46456</v>
      </c>
      <c r="X46" s="13">
        <f t="shared" si="37"/>
        <v>46457</v>
      </c>
      <c r="Y46" s="13">
        <f t="shared" si="38"/>
        <v>46458</v>
      </c>
      <c r="Z46" s="13">
        <f t="shared" si="39"/>
        <v>46459</v>
      </c>
      <c r="AA46" s="13">
        <f t="shared" si="40"/>
        <v>46460</v>
      </c>
      <c r="AB46" s="24"/>
      <c r="AC46" s="24"/>
      <c r="AD46" s="24"/>
      <c r="AE46" s="24"/>
      <c r="AF46" s="24"/>
      <c r="AG46" s="24"/>
      <c r="AI46" s="21"/>
      <c r="AJ46" s="22"/>
      <c r="AK46" s="22"/>
      <c r="AL46" s="22"/>
      <c r="AM46" s="22"/>
    </row>
    <row r="47" spans="2:41" ht="26.1" customHeight="1" x14ac:dyDescent="0.4">
      <c r="B47" s="10"/>
      <c r="C47" s="13">
        <f t="shared" ref="C47:C48" si="41">I46+1</f>
        <v>46398</v>
      </c>
      <c r="D47" s="13">
        <f t="shared" ref="D47:D49" si="42">C47+1</f>
        <v>46399</v>
      </c>
      <c r="E47" s="13">
        <f t="shared" si="26"/>
        <v>46400</v>
      </c>
      <c r="F47" s="13">
        <f t="shared" si="27"/>
        <v>46401</v>
      </c>
      <c r="G47" s="13">
        <f t="shared" si="28"/>
        <v>46402</v>
      </c>
      <c r="H47" s="13">
        <f t="shared" si="29"/>
        <v>46403</v>
      </c>
      <c r="I47" s="13">
        <f t="shared" si="30"/>
        <v>46404</v>
      </c>
      <c r="J47" s="24"/>
      <c r="K47" s="24"/>
      <c r="L47" s="13">
        <f t="shared" ref="L47:L48" si="43">R46+1</f>
        <v>46433</v>
      </c>
      <c r="M47" s="13">
        <f t="shared" ref="M47:M49" si="44">L47+1</f>
        <v>46434</v>
      </c>
      <c r="N47" s="13">
        <f t="shared" si="31"/>
        <v>46435</v>
      </c>
      <c r="O47" s="13">
        <f t="shared" si="32"/>
        <v>46436</v>
      </c>
      <c r="P47" s="13">
        <f t="shared" si="33"/>
        <v>46437</v>
      </c>
      <c r="Q47" s="13">
        <f t="shared" si="34"/>
        <v>46438</v>
      </c>
      <c r="R47" s="13">
        <f t="shared" si="35"/>
        <v>46439</v>
      </c>
      <c r="S47" s="24"/>
      <c r="T47" s="24"/>
      <c r="U47" s="13">
        <f t="shared" ref="U47:U48" si="45">AA46+1</f>
        <v>46461</v>
      </c>
      <c r="V47" s="13">
        <f t="shared" ref="V47:V49" si="46">U47+1</f>
        <v>46462</v>
      </c>
      <c r="W47" s="13">
        <f t="shared" si="36"/>
        <v>46463</v>
      </c>
      <c r="X47" s="13">
        <f t="shared" si="37"/>
        <v>46464</v>
      </c>
      <c r="Y47" s="13">
        <f t="shared" si="38"/>
        <v>46465</v>
      </c>
      <c r="Z47" s="13">
        <f t="shared" si="39"/>
        <v>46466</v>
      </c>
      <c r="AA47" s="13">
        <f t="shared" si="40"/>
        <v>46467</v>
      </c>
      <c r="AB47" s="24"/>
      <c r="AC47" s="24"/>
      <c r="AD47" s="24"/>
      <c r="AE47" s="24"/>
      <c r="AF47" s="24"/>
      <c r="AG47" s="24"/>
      <c r="AI47" s="21"/>
      <c r="AJ47" s="22"/>
      <c r="AK47" s="22"/>
      <c r="AL47" s="22"/>
      <c r="AM47" s="22"/>
    </row>
    <row r="48" spans="2:41" ht="26.1" customHeight="1" x14ac:dyDescent="0.4">
      <c r="B48" s="10"/>
      <c r="C48" s="13">
        <f t="shared" si="41"/>
        <v>46405</v>
      </c>
      <c r="D48" s="13">
        <f t="shared" si="42"/>
        <v>46406</v>
      </c>
      <c r="E48" s="13">
        <f t="shared" si="26"/>
        <v>46407</v>
      </c>
      <c r="F48" s="13">
        <f t="shared" si="27"/>
        <v>46408</v>
      </c>
      <c r="G48" s="13">
        <f t="shared" si="28"/>
        <v>46409</v>
      </c>
      <c r="H48" s="13">
        <f t="shared" si="29"/>
        <v>46410</v>
      </c>
      <c r="I48" s="13">
        <f t="shared" si="30"/>
        <v>46411</v>
      </c>
      <c r="J48" s="24"/>
      <c r="K48" s="24"/>
      <c r="L48" s="13">
        <f t="shared" si="43"/>
        <v>46440</v>
      </c>
      <c r="M48" s="13">
        <f t="shared" si="44"/>
        <v>46441</v>
      </c>
      <c r="N48" s="13">
        <f t="shared" si="31"/>
        <v>46442</v>
      </c>
      <c r="O48" s="13">
        <f t="shared" si="32"/>
        <v>46443</v>
      </c>
      <c r="P48" s="13">
        <f t="shared" si="33"/>
        <v>46444</v>
      </c>
      <c r="Q48" s="13">
        <f t="shared" si="34"/>
        <v>46445</v>
      </c>
      <c r="R48" s="13">
        <f t="shared" si="35"/>
        <v>46446</v>
      </c>
      <c r="S48" s="24"/>
      <c r="T48" s="24"/>
      <c r="U48" s="13">
        <f t="shared" si="45"/>
        <v>46468</v>
      </c>
      <c r="V48" s="13">
        <f t="shared" si="46"/>
        <v>46469</v>
      </c>
      <c r="W48" s="13">
        <f t="shared" si="36"/>
        <v>46470</v>
      </c>
      <c r="X48" s="13">
        <f t="shared" si="37"/>
        <v>46471</v>
      </c>
      <c r="Y48" s="13">
        <f t="shared" si="38"/>
        <v>46472</v>
      </c>
      <c r="Z48" s="13">
        <f t="shared" si="39"/>
        <v>46473</v>
      </c>
      <c r="AA48" s="13">
        <f t="shared" si="40"/>
        <v>46474</v>
      </c>
      <c r="AB48" s="24"/>
      <c r="AC48" s="24"/>
      <c r="AD48" s="24"/>
      <c r="AE48" s="24"/>
      <c r="AF48" s="24"/>
      <c r="AG48" s="24"/>
      <c r="AI48" s="21"/>
      <c r="AJ48" s="22"/>
      <c r="AK48" s="22"/>
      <c r="AL48" s="22"/>
      <c r="AM48" s="22"/>
    </row>
    <row r="49" spans="2:41" ht="26.1" customHeight="1" x14ac:dyDescent="0.4">
      <c r="B49" s="10"/>
      <c r="C49" s="13">
        <f>I48+1</f>
        <v>46412</v>
      </c>
      <c r="D49" s="13">
        <f t="shared" si="42"/>
        <v>46413</v>
      </c>
      <c r="E49" s="13">
        <f t="shared" si="26"/>
        <v>46414</v>
      </c>
      <c r="F49" s="13">
        <f t="shared" si="27"/>
        <v>46415</v>
      </c>
      <c r="G49" s="13">
        <f t="shared" si="28"/>
        <v>46416</v>
      </c>
      <c r="H49" s="13">
        <f t="shared" si="29"/>
        <v>46417</v>
      </c>
      <c r="I49" s="13">
        <f t="shared" si="30"/>
        <v>46418</v>
      </c>
      <c r="J49" s="24"/>
      <c r="K49" s="24"/>
      <c r="L49" s="13">
        <f>R48+1</f>
        <v>46447</v>
      </c>
      <c r="M49" s="13">
        <f t="shared" si="44"/>
        <v>46448</v>
      </c>
      <c r="N49" s="13">
        <f t="shared" si="31"/>
        <v>46449</v>
      </c>
      <c r="O49" s="13">
        <f t="shared" si="32"/>
        <v>46450</v>
      </c>
      <c r="P49" s="13">
        <f t="shared" si="33"/>
        <v>46451</v>
      </c>
      <c r="Q49" s="13">
        <f t="shared" si="34"/>
        <v>46452</v>
      </c>
      <c r="R49" s="13">
        <f t="shared" si="35"/>
        <v>46453</v>
      </c>
      <c r="S49" s="24"/>
      <c r="T49" s="24"/>
      <c r="U49" s="13">
        <f>AA48+1</f>
        <v>46475</v>
      </c>
      <c r="V49" s="13">
        <f t="shared" si="46"/>
        <v>46476</v>
      </c>
      <c r="W49" s="13">
        <f t="shared" si="36"/>
        <v>46477</v>
      </c>
      <c r="X49" s="13">
        <f t="shared" si="37"/>
        <v>46478</v>
      </c>
      <c r="Y49" s="13">
        <f t="shared" si="38"/>
        <v>46479</v>
      </c>
      <c r="Z49" s="13">
        <f t="shared" si="39"/>
        <v>46480</v>
      </c>
      <c r="AA49" s="13">
        <f t="shared" si="40"/>
        <v>46481</v>
      </c>
      <c r="AB49" s="24"/>
      <c r="AC49" s="24"/>
      <c r="AD49" s="24"/>
      <c r="AE49" s="24"/>
      <c r="AF49" s="24"/>
      <c r="AG49" s="24"/>
      <c r="AI49" s="21"/>
      <c r="AJ49" s="22"/>
      <c r="AK49" s="22"/>
      <c r="AL49" s="22"/>
      <c r="AM49" s="22"/>
    </row>
    <row r="50" spans="2:41" ht="27" customHeight="1" x14ac:dyDescent="0.4"/>
    <row r="51" spans="2:41" ht="27" customHeight="1" x14ac:dyDescent="0.4"/>
    <row r="52" spans="2:41" ht="26.1" customHeight="1" x14ac:dyDescent="0.4">
      <c r="B52" s="10"/>
      <c r="C52" s="25">
        <f>DATE(D52,G52,1)</f>
        <v>46478</v>
      </c>
      <c r="D52" s="75">
        <v>2027</v>
      </c>
      <c r="E52" s="75"/>
      <c r="F52" s="18" t="s">
        <v>25</v>
      </c>
      <c r="G52" s="26">
        <v>4</v>
      </c>
      <c r="H52" s="18" t="s">
        <v>1</v>
      </c>
      <c r="I52" s="19"/>
      <c r="J52" s="20"/>
      <c r="K52" s="20"/>
      <c r="L52" s="25">
        <f>DATE(M52,P52,1)</f>
        <v>46508</v>
      </c>
      <c r="M52" s="75">
        <v>2027</v>
      </c>
      <c r="N52" s="75"/>
      <c r="O52" s="18" t="s">
        <v>25</v>
      </c>
      <c r="P52" s="26">
        <v>5</v>
      </c>
      <c r="Q52" s="18" t="s">
        <v>1</v>
      </c>
      <c r="R52" s="19"/>
      <c r="S52" s="20"/>
      <c r="T52" s="20"/>
      <c r="U52" s="25">
        <f>DATE(V52,Y52,1)</f>
        <v>46539</v>
      </c>
      <c r="V52" s="75">
        <v>2027</v>
      </c>
      <c r="W52" s="75"/>
      <c r="X52" s="18" t="s">
        <v>25</v>
      </c>
      <c r="Y52" s="26">
        <v>6</v>
      </c>
      <c r="Z52" s="18" t="s">
        <v>1</v>
      </c>
      <c r="AA52" s="19"/>
      <c r="AB52" s="20"/>
      <c r="AC52" s="20"/>
      <c r="AD52" s="20"/>
      <c r="AE52" s="20"/>
      <c r="AF52" s="20"/>
      <c r="AG52" s="20"/>
      <c r="AH52" s="21"/>
      <c r="AI52" s="21"/>
      <c r="AJ52" s="22"/>
      <c r="AK52" s="22"/>
      <c r="AL52" s="22"/>
      <c r="AM52" s="22"/>
      <c r="AN52" s="10"/>
      <c r="AO52" s="16"/>
    </row>
    <row r="53" spans="2:41" ht="26.1" customHeight="1" x14ac:dyDescent="0.4">
      <c r="B53" s="10"/>
      <c r="C53" s="14" t="s">
        <v>2</v>
      </c>
      <c r="D53" s="14" t="s">
        <v>0</v>
      </c>
      <c r="E53" s="14" t="s">
        <v>4</v>
      </c>
      <c r="F53" s="14" t="s">
        <v>45</v>
      </c>
      <c r="G53" s="14" t="s">
        <v>5</v>
      </c>
      <c r="H53" s="14" t="s">
        <v>6</v>
      </c>
      <c r="I53" s="14" t="s">
        <v>7</v>
      </c>
      <c r="J53" s="23"/>
      <c r="K53" s="23"/>
      <c r="L53" s="14" t="s">
        <v>2</v>
      </c>
      <c r="M53" s="14" t="s">
        <v>0</v>
      </c>
      <c r="N53" s="14" t="s">
        <v>4</v>
      </c>
      <c r="O53" s="14" t="s">
        <v>45</v>
      </c>
      <c r="P53" s="14" t="s">
        <v>5</v>
      </c>
      <c r="Q53" s="14" t="s">
        <v>6</v>
      </c>
      <c r="R53" s="14" t="s">
        <v>7</v>
      </c>
      <c r="S53" s="23"/>
      <c r="T53" s="23"/>
      <c r="U53" s="14" t="s">
        <v>2</v>
      </c>
      <c r="V53" s="14" t="s">
        <v>0</v>
      </c>
      <c r="W53" s="14" t="s">
        <v>4</v>
      </c>
      <c r="X53" s="14" t="s">
        <v>45</v>
      </c>
      <c r="Y53" s="14" t="s">
        <v>5</v>
      </c>
      <c r="Z53" s="14" t="s">
        <v>6</v>
      </c>
      <c r="AA53" s="14" t="s">
        <v>7</v>
      </c>
      <c r="AB53" s="23"/>
      <c r="AC53" s="23"/>
      <c r="AD53" s="23"/>
      <c r="AE53" s="23"/>
      <c r="AF53" s="23"/>
      <c r="AG53" s="23"/>
      <c r="AI53" s="21"/>
      <c r="AJ53" s="22"/>
      <c r="AK53" s="22"/>
      <c r="AL53" s="22"/>
      <c r="AM53" s="22"/>
    </row>
    <row r="54" spans="2:41" ht="26.1" customHeight="1" x14ac:dyDescent="0.4">
      <c r="B54" s="10"/>
      <c r="C54" s="13">
        <f>C52-WEEKDAY(C52)-5</f>
        <v>46468</v>
      </c>
      <c r="D54" s="13">
        <f>C54+1</f>
        <v>46469</v>
      </c>
      <c r="E54" s="13">
        <f t="shared" ref="E54:E59" si="47">D54+1</f>
        <v>46470</v>
      </c>
      <c r="F54" s="13">
        <f t="shared" ref="F54:F59" si="48">E54+1</f>
        <v>46471</v>
      </c>
      <c r="G54" s="13">
        <f t="shared" ref="G54:G59" si="49">F54+1</f>
        <v>46472</v>
      </c>
      <c r="H54" s="13">
        <f t="shared" ref="H54:H59" si="50">G54+1</f>
        <v>46473</v>
      </c>
      <c r="I54" s="13">
        <f t="shared" ref="I54:I59" si="51">H54+1</f>
        <v>46474</v>
      </c>
      <c r="J54" s="24"/>
      <c r="K54" s="24"/>
      <c r="L54" s="13">
        <f>L52-WEEKDAY(L52)-5</f>
        <v>46496</v>
      </c>
      <c r="M54" s="13">
        <f>L54+1</f>
        <v>46497</v>
      </c>
      <c r="N54" s="13">
        <f t="shared" ref="N54:N59" si="52">M54+1</f>
        <v>46498</v>
      </c>
      <c r="O54" s="13">
        <f t="shared" ref="O54:O59" si="53">N54+1</f>
        <v>46499</v>
      </c>
      <c r="P54" s="13">
        <f t="shared" ref="P54:P59" si="54">O54+1</f>
        <v>46500</v>
      </c>
      <c r="Q54" s="13">
        <f t="shared" ref="Q54:Q59" si="55">P54+1</f>
        <v>46501</v>
      </c>
      <c r="R54" s="13">
        <f t="shared" ref="R54:R59" si="56">Q54+1</f>
        <v>46502</v>
      </c>
      <c r="S54" s="24"/>
      <c r="T54" s="24"/>
      <c r="U54" s="13">
        <f>U52-WEEKDAY(U52)-5</f>
        <v>46531</v>
      </c>
      <c r="V54" s="13">
        <f>U54+1</f>
        <v>46532</v>
      </c>
      <c r="W54" s="13">
        <f t="shared" ref="W54:W59" si="57">V54+1</f>
        <v>46533</v>
      </c>
      <c r="X54" s="13">
        <f t="shared" ref="X54:X59" si="58">W54+1</f>
        <v>46534</v>
      </c>
      <c r="Y54" s="13">
        <f t="shared" ref="Y54:Y59" si="59">X54+1</f>
        <v>46535</v>
      </c>
      <c r="Z54" s="13">
        <f t="shared" ref="Z54:Z59" si="60">Y54+1</f>
        <v>46536</v>
      </c>
      <c r="AA54" s="13">
        <f t="shared" ref="AA54:AA59" si="61">Z54+1</f>
        <v>46537</v>
      </c>
      <c r="AB54" s="24"/>
      <c r="AC54" s="24"/>
      <c r="AD54" s="24"/>
      <c r="AE54" s="24"/>
      <c r="AF54" s="24"/>
      <c r="AG54" s="24"/>
      <c r="AI54" s="21"/>
      <c r="AJ54" s="22"/>
      <c r="AK54" s="22"/>
      <c r="AL54" s="22"/>
      <c r="AM54" s="28"/>
      <c r="AN54" s="27"/>
    </row>
    <row r="55" spans="2:41" ht="26.1" customHeight="1" x14ac:dyDescent="0.4">
      <c r="B55" s="10"/>
      <c r="C55" s="13">
        <f>C52-WEEKDAY(C52)+2</f>
        <v>46475</v>
      </c>
      <c r="D55" s="13">
        <f>C55+1</f>
        <v>46476</v>
      </c>
      <c r="E55" s="13">
        <f t="shared" si="47"/>
        <v>46477</v>
      </c>
      <c r="F55" s="13">
        <f t="shared" si="48"/>
        <v>46478</v>
      </c>
      <c r="G55" s="13">
        <f t="shared" si="49"/>
        <v>46479</v>
      </c>
      <c r="H55" s="13">
        <f t="shared" si="50"/>
        <v>46480</v>
      </c>
      <c r="I55" s="13">
        <f t="shared" si="51"/>
        <v>46481</v>
      </c>
      <c r="J55" s="24"/>
      <c r="K55" s="24"/>
      <c r="L55" s="13">
        <f>L52-WEEKDAY(L52)+2</f>
        <v>46503</v>
      </c>
      <c r="M55" s="13">
        <f>L55+1</f>
        <v>46504</v>
      </c>
      <c r="N55" s="13">
        <f t="shared" si="52"/>
        <v>46505</v>
      </c>
      <c r="O55" s="13">
        <f t="shared" si="53"/>
        <v>46506</v>
      </c>
      <c r="P55" s="13">
        <f t="shared" si="54"/>
        <v>46507</v>
      </c>
      <c r="Q55" s="13">
        <f t="shared" si="55"/>
        <v>46508</v>
      </c>
      <c r="R55" s="13">
        <f t="shared" si="56"/>
        <v>46509</v>
      </c>
      <c r="S55" s="24"/>
      <c r="T55" s="24"/>
      <c r="U55" s="13">
        <f>U52-WEEKDAY(U52)+2</f>
        <v>46538</v>
      </c>
      <c r="V55" s="13">
        <f>U55+1</f>
        <v>46539</v>
      </c>
      <c r="W55" s="13">
        <f t="shared" si="57"/>
        <v>46540</v>
      </c>
      <c r="X55" s="13">
        <f t="shared" si="58"/>
        <v>46541</v>
      </c>
      <c r="Y55" s="13">
        <f t="shared" si="59"/>
        <v>46542</v>
      </c>
      <c r="Z55" s="13">
        <f t="shared" si="60"/>
        <v>46543</v>
      </c>
      <c r="AA55" s="13">
        <f t="shared" si="61"/>
        <v>46544</v>
      </c>
      <c r="AB55" s="24"/>
      <c r="AC55" s="24"/>
      <c r="AD55" s="24"/>
      <c r="AE55" s="24"/>
      <c r="AF55" s="24"/>
      <c r="AG55" s="24"/>
      <c r="AI55" s="21"/>
      <c r="AJ55" s="22"/>
      <c r="AK55" s="22"/>
      <c r="AL55" s="22"/>
      <c r="AM55" s="22"/>
    </row>
    <row r="56" spans="2:41" ht="26.1" customHeight="1" x14ac:dyDescent="0.4">
      <c r="B56" s="10"/>
      <c r="C56" s="13">
        <f>I55+1</f>
        <v>46482</v>
      </c>
      <c r="D56" s="13">
        <f>C56+1</f>
        <v>46483</v>
      </c>
      <c r="E56" s="13">
        <f t="shared" si="47"/>
        <v>46484</v>
      </c>
      <c r="F56" s="13">
        <f t="shared" si="48"/>
        <v>46485</v>
      </c>
      <c r="G56" s="13">
        <f t="shared" si="49"/>
        <v>46486</v>
      </c>
      <c r="H56" s="13">
        <f t="shared" si="50"/>
        <v>46487</v>
      </c>
      <c r="I56" s="13">
        <f t="shared" si="51"/>
        <v>46488</v>
      </c>
      <c r="J56" s="24"/>
      <c r="K56" s="24"/>
      <c r="L56" s="13">
        <f>R55+1</f>
        <v>46510</v>
      </c>
      <c r="M56" s="13">
        <f>L56+1</f>
        <v>46511</v>
      </c>
      <c r="N56" s="13">
        <f t="shared" si="52"/>
        <v>46512</v>
      </c>
      <c r="O56" s="13">
        <f t="shared" si="53"/>
        <v>46513</v>
      </c>
      <c r="P56" s="13">
        <f t="shared" si="54"/>
        <v>46514</v>
      </c>
      <c r="Q56" s="13">
        <f t="shared" si="55"/>
        <v>46515</v>
      </c>
      <c r="R56" s="13">
        <f t="shared" si="56"/>
        <v>46516</v>
      </c>
      <c r="S56" s="24"/>
      <c r="T56" s="24"/>
      <c r="U56" s="13">
        <f>AA55+1</f>
        <v>46545</v>
      </c>
      <c r="V56" s="13">
        <f>U56+1</f>
        <v>46546</v>
      </c>
      <c r="W56" s="13">
        <f t="shared" si="57"/>
        <v>46547</v>
      </c>
      <c r="X56" s="13">
        <f t="shared" si="58"/>
        <v>46548</v>
      </c>
      <c r="Y56" s="13">
        <f t="shared" si="59"/>
        <v>46549</v>
      </c>
      <c r="Z56" s="13">
        <f t="shared" si="60"/>
        <v>46550</v>
      </c>
      <c r="AA56" s="13">
        <f t="shared" si="61"/>
        <v>46551</v>
      </c>
      <c r="AB56" s="24"/>
      <c r="AC56" s="24"/>
      <c r="AD56" s="24"/>
      <c r="AE56" s="24"/>
      <c r="AF56" s="24"/>
      <c r="AG56" s="24"/>
      <c r="AI56" s="21"/>
      <c r="AJ56" s="22"/>
      <c r="AK56" s="22"/>
      <c r="AL56" s="22"/>
      <c r="AM56" s="22"/>
    </row>
    <row r="57" spans="2:41" ht="26.1" customHeight="1" x14ac:dyDescent="0.4">
      <c r="B57" s="10"/>
      <c r="C57" s="13">
        <f t="shared" ref="C57:C58" si="62">I56+1</f>
        <v>46489</v>
      </c>
      <c r="D57" s="13">
        <f t="shared" ref="D57:D59" si="63">C57+1</f>
        <v>46490</v>
      </c>
      <c r="E57" s="13">
        <f t="shared" si="47"/>
        <v>46491</v>
      </c>
      <c r="F57" s="13">
        <f t="shared" si="48"/>
        <v>46492</v>
      </c>
      <c r="G57" s="13">
        <f t="shared" si="49"/>
        <v>46493</v>
      </c>
      <c r="H57" s="13">
        <f t="shared" si="50"/>
        <v>46494</v>
      </c>
      <c r="I57" s="13">
        <f t="shared" si="51"/>
        <v>46495</v>
      </c>
      <c r="J57" s="24"/>
      <c r="K57" s="24"/>
      <c r="L57" s="13">
        <f t="shared" ref="L57:L58" si="64">R56+1</f>
        <v>46517</v>
      </c>
      <c r="M57" s="13">
        <f t="shared" ref="M57:M59" si="65">L57+1</f>
        <v>46518</v>
      </c>
      <c r="N57" s="13">
        <f t="shared" si="52"/>
        <v>46519</v>
      </c>
      <c r="O57" s="13">
        <f t="shared" si="53"/>
        <v>46520</v>
      </c>
      <c r="P57" s="13">
        <f t="shared" si="54"/>
        <v>46521</v>
      </c>
      <c r="Q57" s="13">
        <f t="shared" si="55"/>
        <v>46522</v>
      </c>
      <c r="R57" s="13">
        <f t="shared" si="56"/>
        <v>46523</v>
      </c>
      <c r="S57" s="24"/>
      <c r="T57" s="24"/>
      <c r="U57" s="13">
        <f t="shared" ref="U57:U58" si="66">AA56+1</f>
        <v>46552</v>
      </c>
      <c r="V57" s="13">
        <f t="shared" ref="V57:V59" si="67">U57+1</f>
        <v>46553</v>
      </c>
      <c r="W57" s="13">
        <f t="shared" si="57"/>
        <v>46554</v>
      </c>
      <c r="X57" s="13">
        <f t="shared" si="58"/>
        <v>46555</v>
      </c>
      <c r="Y57" s="13">
        <f t="shared" si="59"/>
        <v>46556</v>
      </c>
      <c r="Z57" s="13">
        <f t="shared" si="60"/>
        <v>46557</v>
      </c>
      <c r="AA57" s="13">
        <f t="shared" si="61"/>
        <v>46558</v>
      </c>
      <c r="AB57" s="24"/>
      <c r="AC57" s="24"/>
      <c r="AD57" s="24"/>
      <c r="AE57" s="24"/>
      <c r="AF57" s="24"/>
      <c r="AG57" s="24"/>
      <c r="AI57" s="21"/>
      <c r="AJ57" s="22"/>
      <c r="AK57" s="22"/>
      <c r="AL57" s="22"/>
      <c r="AM57" s="22"/>
    </row>
    <row r="58" spans="2:41" ht="26.1" customHeight="1" x14ac:dyDescent="0.4">
      <c r="B58" s="10"/>
      <c r="C58" s="13">
        <f t="shared" si="62"/>
        <v>46496</v>
      </c>
      <c r="D58" s="13">
        <f t="shared" si="63"/>
        <v>46497</v>
      </c>
      <c r="E58" s="13">
        <f t="shared" si="47"/>
        <v>46498</v>
      </c>
      <c r="F58" s="13">
        <f t="shared" si="48"/>
        <v>46499</v>
      </c>
      <c r="G58" s="13">
        <f t="shared" si="49"/>
        <v>46500</v>
      </c>
      <c r="H58" s="13">
        <f t="shared" si="50"/>
        <v>46501</v>
      </c>
      <c r="I58" s="13">
        <f t="shared" si="51"/>
        <v>46502</v>
      </c>
      <c r="J58" s="24"/>
      <c r="K58" s="24"/>
      <c r="L58" s="13">
        <f t="shared" si="64"/>
        <v>46524</v>
      </c>
      <c r="M58" s="13">
        <f t="shared" si="65"/>
        <v>46525</v>
      </c>
      <c r="N58" s="13">
        <f t="shared" si="52"/>
        <v>46526</v>
      </c>
      <c r="O58" s="13">
        <f t="shared" si="53"/>
        <v>46527</v>
      </c>
      <c r="P58" s="13">
        <f t="shared" si="54"/>
        <v>46528</v>
      </c>
      <c r="Q58" s="13">
        <f t="shared" si="55"/>
        <v>46529</v>
      </c>
      <c r="R58" s="13">
        <f t="shared" si="56"/>
        <v>46530</v>
      </c>
      <c r="S58" s="24"/>
      <c r="T58" s="24"/>
      <c r="U58" s="13">
        <f t="shared" si="66"/>
        <v>46559</v>
      </c>
      <c r="V58" s="13">
        <f t="shared" si="67"/>
        <v>46560</v>
      </c>
      <c r="W58" s="13">
        <f t="shared" si="57"/>
        <v>46561</v>
      </c>
      <c r="X58" s="13">
        <f t="shared" si="58"/>
        <v>46562</v>
      </c>
      <c r="Y58" s="13">
        <f t="shared" si="59"/>
        <v>46563</v>
      </c>
      <c r="Z58" s="13">
        <f t="shared" si="60"/>
        <v>46564</v>
      </c>
      <c r="AA58" s="13">
        <f t="shared" si="61"/>
        <v>46565</v>
      </c>
      <c r="AB58" s="24"/>
      <c r="AC58" s="24"/>
      <c r="AD58" s="24"/>
      <c r="AE58" s="24"/>
      <c r="AF58" s="24"/>
      <c r="AG58" s="24"/>
      <c r="AI58" s="21"/>
      <c r="AJ58" s="22"/>
      <c r="AK58" s="22"/>
      <c r="AL58" s="22"/>
      <c r="AM58" s="22"/>
    </row>
    <row r="59" spans="2:41" ht="26.1" customHeight="1" x14ac:dyDescent="0.4">
      <c r="B59" s="10"/>
      <c r="C59" s="13">
        <f>I58+1</f>
        <v>46503</v>
      </c>
      <c r="D59" s="13">
        <f t="shared" si="63"/>
        <v>46504</v>
      </c>
      <c r="E59" s="13">
        <f t="shared" si="47"/>
        <v>46505</v>
      </c>
      <c r="F59" s="13">
        <f t="shared" si="48"/>
        <v>46506</v>
      </c>
      <c r="G59" s="13">
        <f t="shared" si="49"/>
        <v>46507</v>
      </c>
      <c r="H59" s="13">
        <f t="shared" si="50"/>
        <v>46508</v>
      </c>
      <c r="I59" s="13">
        <f t="shared" si="51"/>
        <v>46509</v>
      </c>
      <c r="J59" s="24"/>
      <c r="K59" s="24"/>
      <c r="L59" s="13">
        <f>R58+1</f>
        <v>46531</v>
      </c>
      <c r="M59" s="13">
        <f t="shared" si="65"/>
        <v>46532</v>
      </c>
      <c r="N59" s="13">
        <f t="shared" si="52"/>
        <v>46533</v>
      </c>
      <c r="O59" s="13">
        <f t="shared" si="53"/>
        <v>46534</v>
      </c>
      <c r="P59" s="13">
        <f t="shared" si="54"/>
        <v>46535</v>
      </c>
      <c r="Q59" s="13">
        <f t="shared" si="55"/>
        <v>46536</v>
      </c>
      <c r="R59" s="13">
        <f t="shared" si="56"/>
        <v>46537</v>
      </c>
      <c r="S59" s="24"/>
      <c r="T59" s="24"/>
      <c r="U59" s="13">
        <f>AA58+1</f>
        <v>46566</v>
      </c>
      <c r="V59" s="13">
        <f t="shared" si="67"/>
        <v>46567</v>
      </c>
      <c r="W59" s="13">
        <f t="shared" si="57"/>
        <v>46568</v>
      </c>
      <c r="X59" s="13">
        <f t="shared" si="58"/>
        <v>46569</v>
      </c>
      <c r="Y59" s="13">
        <f t="shared" si="59"/>
        <v>46570</v>
      </c>
      <c r="Z59" s="13">
        <f t="shared" si="60"/>
        <v>46571</v>
      </c>
      <c r="AA59" s="13">
        <f t="shared" si="61"/>
        <v>46572</v>
      </c>
      <c r="AB59" s="24"/>
      <c r="AC59" s="24"/>
      <c r="AD59" s="24"/>
      <c r="AE59" s="24"/>
      <c r="AF59" s="24"/>
      <c r="AG59" s="24"/>
      <c r="AI59" s="21"/>
      <c r="AJ59" s="22"/>
      <c r="AK59" s="22"/>
      <c r="AL59" s="22"/>
      <c r="AM59" s="22"/>
    </row>
    <row r="60" spans="2:41" ht="25.5" customHeight="1" x14ac:dyDescent="0.4">
      <c r="X60" s="77"/>
      <c r="Y60" s="78"/>
      <c r="Z60" s="78"/>
      <c r="AA60" s="78"/>
      <c r="AB60" s="78"/>
      <c r="AC60" s="73"/>
      <c r="AD60" s="73"/>
      <c r="AE60" s="73"/>
      <c r="AF60" s="73"/>
      <c r="AG60" s="74"/>
      <c r="AH60" s="74"/>
      <c r="AI60" s="74"/>
      <c r="AL60" s="16"/>
    </row>
    <row r="61" spans="2:41" ht="25.5" customHeight="1" x14ac:dyDescent="0.4">
      <c r="Z61" s="76"/>
      <c r="AA61" s="76"/>
      <c r="AB61" s="76"/>
      <c r="AC61" s="76"/>
      <c r="AD61" s="76"/>
      <c r="AE61" s="76"/>
      <c r="AF61" s="76"/>
      <c r="AG61" s="76"/>
      <c r="AH61" s="76"/>
      <c r="AI61" s="76"/>
      <c r="AL61" s="16"/>
    </row>
    <row r="62" spans="2:41" ht="19.5" x14ac:dyDescent="0.4">
      <c r="P62" s="2"/>
      <c r="Q62" s="2"/>
      <c r="R62" s="2"/>
      <c r="S62" s="2"/>
      <c r="T62" s="2"/>
      <c r="U62" s="2"/>
      <c r="V62" s="2"/>
      <c r="W62" s="2"/>
      <c r="X62" s="2"/>
    </row>
    <row r="63" spans="2:41" ht="19.5" x14ac:dyDescent="0.4">
      <c r="P63" s="7"/>
      <c r="Q63" s="7"/>
      <c r="R63" s="7"/>
      <c r="S63" s="7"/>
      <c r="T63" s="7"/>
      <c r="U63" s="7"/>
      <c r="V63" s="7"/>
      <c r="W63" s="7"/>
      <c r="X63" s="7"/>
    </row>
    <row r="64" spans="2:41" ht="19.5" x14ac:dyDescent="0.4">
      <c r="P64" s="7"/>
      <c r="Q64" s="7"/>
      <c r="R64" s="7"/>
      <c r="S64" s="7"/>
      <c r="T64" s="8"/>
      <c r="U64" s="8"/>
      <c r="V64" s="8"/>
      <c r="W64" s="7"/>
      <c r="X64" s="7"/>
    </row>
  </sheetData>
  <mergeCells count="62">
    <mergeCell ref="Z61:AD61"/>
    <mergeCell ref="AE61:AI61"/>
    <mergeCell ref="D32:E32"/>
    <mergeCell ref="X60:AB60"/>
    <mergeCell ref="AC60:AF60"/>
    <mergeCell ref="AG60:AI60"/>
    <mergeCell ref="X15:AB15"/>
    <mergeCell ref="AC15:AF15"/>
    <mergeCell ref="AG15:AI15"/>
    <mergeCell ref="X16:AB16"/>
    <mergeCell ref="AC16:AF16"/>
    <mergeCell ref="AG16:AI16"/>
    <mergeCell ref="X17:AB17"/>
    <mergeCell ref="AC17:AF17"/>
    <mergeCell ref="AG17:AI17"/>
    <mergeCell ref="X18:AB18"/>
    <mergeCell ref="AC18:AF18"/>
    <mergeCell ref="AG18:AI18"/>
    <mergeCell ref="X8:AB8"/>
    <mergeCell ref="AC8:AF8"/>
    <mergeCell ref="AG8:AI8"/>
    <mergeCell ref="X9:AB9"/>
    <mergeCell ref="AC9:AF9"/>
    <mergeCell ref="AG9:AI9"/>
    <mergeCell ref="X10:AB10"/>
    <mergeCell ref="AC10:AF10"/>
    <mergeCell ref="AG10:AI10"/>
    <mergeCell ref="X11:AB11"/>
    <mergeCell ref="AC11:AF11"/>
    <mergeCell ref="AG11:AI11"/>
    <mergeCell ref="X20:AB20"/>
    <mergeCell ref="AC20:AF20"/>
    <mergeCell ref="AG20:AI20"/>
    <mergeCell ref="X21:AB21"/>
    <mergeCell ref="AC21:AF21"/>
    <mergeCell ref="AG21:AI21"/>
    <mergeCell ref="AG24:AI24"/>
    <mergeCell ref="X25:AB25"/>
    <mergeCell ref="AC25:AF25"/>
    <mergeCell ref="AG25:AI25"/>
    <mergeCell ref="X22:AB22"/>
    <mergeCell ref="AC22:AF22"/>
    <mergeCell ref="AG22:AI22"/>
    <mergeCell ref="X23:AB23"/>
    <mergeCell ref="AC23:AF23"/>
    <mergeCell ref="AG23:AI23"/>
    <mergeCell ref="Z1:AB2"/>
    <mergeCell ref="AC27:AF27"/>
    <mergeCell ref="AG27:AI27"/>
    <mergeCell ref="D52:E52"/>
    <mergeCell ref="M52:N52"/>
    <mergeCell ref="V52:W52"/>
    <mergeCell ref="V42:W42"/>
    <mergeCell ref="M32:N32"/>
    <mergeCell ref="V32:W32"/>
    <mergeCell ref="D42:E42"/>
    <mergeCell ref="M42:N42"/>
    <mergeCell ref="Z29:AD29"/>
    <mergeCell ref="AE29:AI29"/>
    <mergeCell ref="X27:AB27"/>
    <mergeCell ref="X24:AB24"/>
    <mergeCell ref="AC24:AF24"/>
  </mergeCells>
  <phoneticPr fontId="1"/>
  <conditionalFormatting sqref="C34:I39">
    <cfRule type="expression" dxfId="38" priority="48">
      <formula>NOT(AND(YEAR(C34)=$D$32,MONTH(C34)=$G$32))</formula>
    </cfRule>
  </conditionalFormatting>
  <conditionalFormatting sqref="C44:I49">
    <cfRule type="expression" dxfId="37" priority="24">
      <formula>NOT(AND(YEAR(C44)=$D$42,MONTH(C44)=$G$42))</formula>
    </cfRule>
  </conditionalFormatting>
  <conditionalFormatting sqref="C54:I59">
    <cfRule type="expression" dxfId="36" priority="4">
      <formula>NOT(AND(YEAR(C54)=$D$52,MONTH(C54)=$G$52))</formula>
    </cfRule>
  </conditionalFormatting>
  <conditionalFormatting sqref="C33:AG33">
    <cfRule type="expression" dxfId="35" priority="28">
      <formula>#REF!="×"</formula>
    </cfRule>
    <cfRule type="expression" dxfId="34" priority="29">
      <formula>#REF!="○"</formula>
    </cfRule>
  </conditionalFormatting>
  <conditionalFormatting sqref="C43:AG43">
    <cfRule type="expression" dxfId="33" priority="22">
      <formula>#REF!="×"</formula>
    </cfRule>
    <cfRule type="expression" dxfId="32" priority="23">
      <formula>#REF!="○"</formula>
    </cfRule>
  </conditionalFormatting>
  <conditionalFormatting sqref="C53:AG53">
    <cfRule type="expression" dxfId="31" priority="2">
      <formula>#REF!="×"</formula>
    </cfRule>
    <cfRule type="expression" dxfId="30" priority="3">
      <formula>#REF!="○"</formula>
    </cfRule>
  </conditionalFormatting>
  <conditionalFormatting sqref="L34:R39">
    <cfRule type="expression" dxfId="29" priority="30">
      <formula>NOT(AND(YEAR(L34)=$M$32,MONTH(L34)=$P$32))</formula>
    </cfRule>
  </conditionalFormatting>
  <conditionalFormatting sqref="L44:R49">
    <cfRule type="expression" dxfId="28" priority="21">
      <formula>NOT(AND(YEAR(L44)=$M$42,MONTH(L44)=$P$42))</formula>
    </cfRule>
  </conditionalFormatting>
  <conditionalFormatting sqref="L54:R59">
    <cfRule type="expression" dxfId="27" priority="1">
      <formula>NOT(AND(YEAR(L54)=$M$52,MONTH(L54)=$P$52))</formula>
    </cfRule>
  </conditionalFormatting>
  <conditionalFormatting sqref="U34:AA39">
    <cfRule type="expression" dxfId="26" priority="27">
      <formula>NOT(AND(YEAR(U34)=$V$32,MONTH(U34)=$Y$32))</formula>
    </cfRule>
  </conditionalFormatting>
  <conditionalFormatting sqref="U44:AA49">
    <cfRule type="expression" dxfId="25" priority="34">
      <formula>NOT(AND(YEAR(U44)=$V$42,MONTH(U44)=$Y$42))</formula>
    </cfRule>
  </conditionalFormatting>
  <conditionalFormatting sqref="U54:AA59">
    <cfRule type="expression" dxfId="24" priority="7">
      <formula>NOT(AND(YEAR(U54)=$V$52,MONTH(U54)=$Y$52))</formula>
    </cfRule>
  </conditionalFormatting>
  <dataValidations count="1">
    <dataValidation type="list" allowBlank="1" showInputMessage="1" showErrorMessage="1" sqref="AE61:AI61 AE29:AI29" xr:uid="{79DFBA61-33A4-427F-A457-09CF20C43E33}">
      <formula1>$AO$61:$AO$61</formula1>
    </dataValidation>
  </dataValidations>
  <pageMargins left="0.70866141732283472" right="0.70866141732283472" top="0.74803149606299213" bottom="0.74803149606299213" header="0.31496062992125984" footer="0.31496062992125984"/>
  <pageSetup paperSize="9" scale="41" orientation="portrait" r:id="rId1"/>
  <headerFooter>
    <oddHeader>&amp;R&amp;20（別紙２-１）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147" r:id="rId4" name="Spinner 3">
              <controlPr defaultSize="0" autoPict="0">
                <anchor moveWithCells="1" sizeWithCells="1">
                  <from>
                    <xdr:col>6</xdr:col>
                    <xdr:colOff>228600</xdr:colOff>
                    <xdr:row>31</xdr:row>
                    <xdr:rowOff>19050</xdr:rowOff>
                  </from>
                  <to>
                    <xdr:col>6</xdr:col>
                    <xdr:colOff>361950</xdr:colOff>
                    <xdr:row>31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8" r:id="rId5" name="Spinner 4">
              <controlPr defaultSize="0" autoPict="0">
                <anchor moveWithCells="1" sizeWithCells="1">
                  <from>
                    <xdr:col>4</xdr:col>
                    <xdr:colOff>219075</xdr:colOff>
                    <xdr:row>31</xdr:row>
                    <xdr:rowOff>19050</xdr:rowOff>
                  </from>
                  <to>
                    <xdr:col>4</xdr:col>
                    <xdr:colOff>352425</xdr:colOff>
                    <xdr:row>31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9" r:id="rId6" name="Spinner 5">
              <controlPr defaultSize="0" autoPict="0">
                <anchor moveWithCells="1" sizeWithCells="1">
                  <from>
                    <xdr:col>24</xdr:col>
                    <xdr:colOff>228600</xdr:colOff>
                    <xdr:row>41</xdr:row>
                    <xdr:rowOff>19050</xdr:rowOff>
                  </from>
                  <to>
                    <xdr:col>24</xdr:col>
                    <xdr:colOff>361950</xdr:colOff>
                    <xdr:row>41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0" r:id="rId7" name="Spinner 6">
              <controlPr defaultSize="0" autoPict="0">
                <anchor moveWithCells="1" sizeWithCells="1">
                  <from>
                    <xdr:col>22</xdr:col>
                    <xdr:colOff>219075</xdr:colOff>
                    <xdr:row>41</xdr:row>
                    <xdr:rowOff>19050</xdr:rowOff>
                  </from>
                  <to>
                    <xdr:col>22</xdr:col>
                    <xdr:colOff>352425</xdr:colOff>
                    <xdr:row>41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1" r:id="rId8" name="Spinner 7">
              <controlPr defaultSize="0" autoPict="0">
                <anchor moveWithCells="1" sizeWithCells="1">
                  <from>
                    <xdr:col>15</xdr:col>
                    <xdr:colOff>228600</xdr:colOff>
                    <xdr:row>31</xdr:row>
                    <xdr:rowOff>19050</xdr:rowOff>
                  </from>
                  <to>
                    <xdr:col>15</xdr:col>
                    <xdr:colOff>361950</xdr:colOff>
                    <xdr:row>31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2" r:id="rId9" name="Spinner 8">
              <controlPr defaultSize="0" autoPict="0">
                <anchor moveWithCells="1" sizeWithCells="1">
                  <from>
                    <xdr:col>13</xdr:col>
                    <xdr:colOff>219075</xdr:colOff>
                    <xdr:row>31</xdr:row>
                    <xdr:rowOff>19050</xdr:rowOff>
                  </from>
                  <to>
                    <xdr:col>13</xdr:col>
                    <xdr:colOff>352425</xdr:colOff>
                    <xdr:row>31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3" r:id="rId10" name="Spinner 9">
              <controlPr defaultSize="0" autoPict="0">
                <anchor moveWithCells="1" sizeWithCells="1">
                  <from>
                    <xdr:col>24</xdr:col>
                    <xdr:colOff>228600</xdr:colOff>
                    <xdr:row>31</xdr:row>
                    <xdr:rowOff>19050</xdr:rowOff>
                  </from>
                  <to>
                    <xdr:col>24</xdr:col>
                    <xdr:colOff>361950</xdr:colOff>
                    <xdr:row>31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4" r:id="rId11" name="Spinner 10">
              <controlPr defaultSize="0" autoPict="0">
                <anchor moveWithCells="1" sizeWithCells="1">
                  <from>
                    <xdr:col>22</xdr:col>
                    <xdr:colOff>219075</xdr:colOff>
                    <xdr:row>31</xdr:row>
                    <xdr:rowOff>19050</xdr:rowOff>
                  </from>
                  <to>
                    <xdr:col>22</xdr:col>
                    <xdr:colOff>352425</xdr:colOff>
                    <xdr:row>31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5" r:id="rId12" name="Spinner 11">
              <controlPr defaultSize="0" autoPict="0">
                <anchor moveWithCells="1" sizeWithCells="1">
                  <from>
                    <xdr:col>6</xdr:col>
                    <xdr:colOff>228600</xdr:colOff>
                    <xdr:row>41</xdr:row>
                    <xdr:rowOff>19050</xdr:rowOff>
                  </from>
                  <to>
                    <xdr:col>6</xdr:col>
                    <xdr:colOff>361950</xdr:colOff>
                    <xdr:row>41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6" r:id="rId13" name="Spinner 12">
              <controlPr defaultSize="0" autoPict="0">
                <anchor moveWithCells="1" sizeWithCells="1">
                  <from>
                    <xdr:col>4</xdr:col>
                    <xdr:colOff>219075</xdr:colOff>
                    <xdr:row>41</xdr:row>
                    <xdr:rowOff>19050</xdr:rowOff>
                  </from>
                  <to>
                    <xdr:col>4</xdr:col>
                    <xdr:colOff>352425</xdr:colOff>
                    <xdr:row>41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7" r:id="rId14" name="Spinner 13">
              <controlPr defaultSize="0" autoPict="0">
                <anchor moveWithCells="1" sizeWithCells="1">
                  <from>
                    <xdr:col>15</xdr:col>
                    <xdr:colOff>228600</xdr:colOff>
                    <xdr:row>41</xdr:row>
                    <xdr:rowOff>19050</xdr:rowOff>
                  </from>
                  <to>
                    <xdr:col>15</xdr:col>
                    <xdr:colOff>361950</xdr:colOff>
                    <xdr:row>41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8" r:id="rId15" name="Spinner 14">
              <controlPr defaultSize="0" autoPict="0">
                <anchor moveWithCells="1" sizeWithCells="1">
                  <from>
                    <xdr:col>13</xdr:col>
                    <xdr:colOff>219075</xdr:colOff>
                    <xdr:row>41</xdr:row>
                    <xdr:rowOff>19050</xdr:rowOff>
                  </from>
                  <to>
                    <xdr:col>13</xdr:col>
                    <xdr:colOff>352425</xdr:colOff>
                    <xdr:row>41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6" r:id="rId16" name="Spinner 22">
              <controlPr defaultSize="0" autoPict="0">
                <anchor moveWithCells="1" sizeWithCells="1">
                  <from>
                    <xdr:col>24</xdr:col>
                    <xdr:colOff>228600</xdr:colOff>
                    <xdr:row>51</xdr:row>
                    <xdr:rowOff>19050</xdr:rowOff>
                  </from>
                  <to>
                    <xdr:col>24</xdr:col>
                    <xdr:colOff>361950</xdr:colOff>
                    <xdr:row>51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7" r:id="rId17" name="Spinner 23">
              <controlPr defaultSize="0" autoPict="0">
                <anchor moveWithCells="1" sizeWithCells="1">
                  <from>
                    <xdr:col>22</xdr:col>
                    <xdr:colOff>219075</xdr:colOff>
                    <xdr:row>51</xdr:row>
                    <xdr:rowOff>19050</xdr:rowOff>
                  </from>
                  <to>
                    <xdr:col>22</xdr:col>
                    <xdr:colOff>352425</xdr:colOff>
                    <xdr:row>51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8" r:id="rId18" name="Spinner 24">
              <controlPr defaultSize="0" autoPict="0">
                <anchor moveWithCells="1" sizeWithCells="1">
                  <from>
                    <xdr:col>6</xdr:col>
                    <xdr:colOff>228600</xdr:colOff>
                    <xdr:row>51</xdr:row>
                    <xdr:rowOff>19050</xdr:rowOff>
                  </from>
                  <to>
                    <xdr:col>6</xdr:col>
                    <xdr:colOff>361950</xdr:colOff>
                    <xdr:row>51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9" r:id="rId19" name="Spinner 25">
              <controlPr defaultSize="0" autoPict="0">
                <anchor moveWithCells="1" sizeWithCells="1">
                  <from>
                    <xdr:col>4</xdr:col>
                    <xdr:colOff>219075</xdr:colOff>
                    <xdr:row>51</xdr:row>
                    <xdr:rowOff>19050</xdr:rowOff>
                  </from>
                  <to>
                    <xdr:col>4</xdr:col>
                    <xdr:colOff>352425</xdr:colOff>
                    <xdr:row>51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0" r:id="rId20" name="Spinner 26">
              <controlPr defaultSize="0" autoPict="0">
                <anchor moveWithCells="1" sizeWithCells="1">
                  <from>
                    <xdr:col>15</xdr:col>
                    <xdr:colOff>228600</xdr:colOff>
                    <xdr:row>51</xdr:row>
                    <xdr:rowOff>19050</xdr:rowOff>
                  </from>
                  <to>
                    <xdr:col>15</xdr:col>
                    <xdr:colOff>361950</xdr:colOff>
                    <xdr:row>51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1" r:id="rId21" name="Spinner 27">
              <controlPr defaultSize="0" autoPict="0">
                <anchor moveWithCells="1" sizeWithCells="1">
                  <from>
                    <xdr:col>13</xdr:col>
                    <xdr:colOff>219075</xdr:colOff>
                    <xdr:row>51</xdr:row>
                    <xdr:rowOff>19050</xdr:rowOff>
                  </from>
                  <to>
                    <xdr:col>13</xdr:col>
                    <xdr:colOff>352425</xdr:colOff>
                    <xdr:row>51</xdr:row>
                    <xdr:rowOff>314325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9DC225-4284-4170-AFD3-53A6EF116E39}">
  <sheetPr codeName="Sheet2">
    <pageSetUpPr fitToPage="1"/>
  </sheetPr>
  <dimension ref="B1:M30"/>
  <sheetViews>
    <sheetView view="pageBreakPreview" zoomScale="60" zoomScaleNormal="100" workbookViewId="0">
      <selection activeCell="L1" sqref="L1:M1"/>
    </sheetView>
  </sheetViews>
  <sheetFormatPr defaultRowHeight="18.75" x14ac:dyDescent="0.4"/>
  <cols>
    <col min="4" max="4" width="12.375" customWidth="1"/>
    <col min="5" max="5" width="8.75" customWidth="1"/>
    <col min="6" max="6" width="12.5" customWidth="1"/>
    <col min="8" max="8" width="9.375" bestFit="1" customWidth="1"/>
  </cols>
  <sheetData>
    <row r="1" spans="2:13" x14ac:dyDescent="0.4">
      <c r="L1" s="35"/>
      <c r="M1" s="35"/>
    </row>
    <row r="3" spans="2:13" x14ac:dyDescent="0.4">
      <c r="B3" s="32" t="s">
        <v>63</v>
      </c>
      <c r="D3" s="83" t="s">
        <v>46</v>
      </c>
      <c r="E3" s="84"/>
      <c r="F3" s="85"/>
      <c r="G3" s="3" t="s">
        <v>47</v>
      </c>
      <c r="H3" s="3" t="s">
        <v>55</v>
      </c>
      <c r="I3" s="3" t="s">
        <v>56</v>
      </c>
      <c r="J3" s="3" t="s">
        <v>57</v>
      </c>
      <c r="K3" s="3" t="s">
        <v>58</v>
      </c>
      <c r="L3" s="3" t="s">
        <v>59</v>
      </c>
      <c r="M3" s="3" t="s">
        <v>60</v>
      </c>
    </row>
    <row r="4" spans="2:13" x14ac:dyDescent="0.4">
      <c r="D4" s="86"/>
      <c r="E4" s="87"/>
      <c r="F4" s="88"/>
      <c r="G4" s="82" t="s">
        <v>48</v>
      </c>
      <c r="H4" s="81" t="s">
        <v>49</v>
      </c>
      <c r="I4" s="81" t="s">
        <v>50</v>
      </c>
      <c r="J4" s="81" t="s">
        <v>51</v>
      </c>
      <c r="K4" s="81" t="s">
        <v>52</v>
      </c>
      <c r="L4" s="81" t="s">
        <v>53</v>
      </c>
      <c r="M4" s="81" t="s">
        <v>54</v>
      </c>
    </row>
    <row r="5" spans="2:13" x14ac:dyDescent="0.4">
      <c r="D5" s="86"/>
      <c r="E5" s="87"/>
      <c r="F5" s="88"/>
      <c r="G5" s="82"/>
      <c r="H5" s="81"/>
      <c r="I5" s="81"/>
      <c r="J5" s="81"/>
      <c r="K5" s="81"/>
      <c r="L5" s="82"/>
      <c r="M5" s="82"/>
    </row>
    <row r="6" spans="2:13" x14ac:dyDescent="0.4">
      <c r="D6" s="86"/>
      <c r="E6" s="87"/>
      <c r="F6" s="88"/>
      <c r="G6" s="82"/>
      <c r="H6" s="82"/>
      <c r="I6" s="82"/>
      <c r="J6" s="82"/>
      <c r="K6" s="82"/>
      <c r="L6" s="82"/>
      <c r="M6" s="82"/>
    </row>
    <row r="7" spans="2:13" x14ac:dyDescent="0.4">
      <c r="D7" s="89"/>
      <c r="E7" s="90"/>
      <c r="F7" s="91"/>
      <c r="G7" s="82"/>
      <c r="H7" s="82"/>
      <c r="I7" s="82"/>
      <c r="J7" s="82"/>
      <c r="K7" s="82"/>
      <c r="L7" s="82"/>
      <c r="M7" s="82"/>
    </row>
    <row r="8" spans="2:13" x14ac:dyDescent="0.4">
      <c r="D8" s="29">
        <v>46326</v>
      </c>
      <c r="E8" s="3" t="s">
        <v>44</v>
      </c>
      <c r="F8" s="29">
        <v>46327</v>
      </c>
      <c r="G8" s="15">
        <f>F8-D8+1</f>
        <v>2</v>
      </c>
      <c r="H8" s="3" t="str">
        <f>IF(I8&lt;=J8,"○","×")</f>
        <v>○</v>
      </c>
      <c r="I8" s="32">
        <v>1</v>
      </c>
      <c r="J8" s="32">
        <v>1</v>
      </c>
      <c r="K8" s="32">
        <v>0</v>
      </c>
      <c r="L8" s="15">
        <f>J8+K8</f>
        <v>1</v>
      </c>
      <c r="M8" s="15"/>
    </row>
    <row r="9" spans="2:13" x14ac:dyDescent="0.4">
      <c r="B9" t="s">
        <v>69</v>
      </c>
      <c r="D9" s="30">
        <f>F8+1</f>
        <v>46328</v>
      </c>
      <c r="E9" s="3" t="s">
        <v>44</v>
      </c>
      <c r="F9" s="29">
        <v>46334</v>
      </c>
      <c r="G9" s="15">
        <f>F9-D9+1</f>
        <v>7</v>
      </c>
      <c r="H9" s="3" t="str">
        <f t="shared" ref="H9:H26" si="0">IF(I9&lt;=J9,"○","×")</f>
        <v>○</v>
      </c>
      <c r="I9" s="15">
        <f>G9-5</f>
        <v>2</v>
      </c>
      <c r="J9" s="32">
        <v>2</v>
      </c>
      <c r="K9" s="32">
        <v>0</v>
      </c>
      <c r="L9" s="15">
        <f t="shared" ref="L9:L26" si="1">J9+K9</f>
        <v>2</v>
      </c>
      <c r="M9" s="15"/>
    </row>
    <row r="10" spans="2:13" x14ac:dyDescent="0.4">
      <c r="D10" s="30">
        <f t="shared" ref="D10:D26" si="2">D9+7</f>
        <v>46335</v>
      </c>
      <c r="E10" s="3" t="s">
        <v>44</v>
      </c>
      <c r="F10" s="30">
        <f t="shared" ref="F10:F25" si="3">F9+7</f>
        <v>46341</v>
      </c>
      <c r="G10" s="15">
        <f t="shared" ref="G10:G25" si="4">F10-D10+1</f>
        <v>7</v>
      </c>
      <c r="H10" s="3" t="str">
        <f t="shared" si="0"/>
        <v>○</v>
      </c>
      <c r="I10" s="15">
        <f t="shared" ref="I10:I25" si="5">G10-5</f>
        <v>2</v>
      </c>
      <c r="J10" s="32">
        <v>2</v>
      </c>
      <c r="K10" s="32">
        <v>0</v>
      </c>
      <c r="L10" s="15">
        <f t="shared" si="1"/>
        <v>2</v>
      </c>
      <c r="M10" s="15"/>
    </row>
    <row r="11" spans="2:13" x14ac:dyDescent="0.4">
      <c r="D11" s="30">
        <f t="shared" si="2"/>
        <v>46342</v>
      </c>
      <c r="E11" s="3" t="s">
        <v>44</v>
      </c>
      <c r="F11" s="30">
        <f t="shared" si="3"/>
        <v>46348</v>
      </c>
      <c r="G11" s="15">
        <f t="shared" si="4"/>
        <v>7</v>
      </c>
      <c r="H11" s="3" t="str">
        <f t="shared" si="0"/>
        <v>○</v>
      </c>
      <c r="I11" s="15">
        <f t="shared" si="5"/>
        <v>2</v>
      </c>
      <c r="J11" s="32">
        <v>2</v>
      </c>
      <c r="K11" s="32">
        <v>0</v>
      </c>
      <c r="L11" s="15">
        <f t="shared" si="1"/>
        <v>2</v>
      </c>
      <c r="M11" s="15"/>
    </row>
    <row r="12" spans="2:13" x14ac:dyDescent="0.4">
      <c r="D12" s="30">
        <f t="shared" si="2"/>
        <v>46349</v>
      </c>
      <c r="E12" s="3" t="s">
        <v>44</v>
      </c>
      <c r="F12" s="30">
        <f t="shared" si="3"/>
        <v>46355</v>
      </c>
      <c r="G12" s="15">
        <f t="shared" si="4"/>
        <v>7</v>
      </c>
      <c r="H12" s="3" t="str">
        <f t="shared" si="0"/>
        <v>○</v>
      </c>
      <c r="I12" s="15">
        <f t="shared" si="5"/>
        <v>2</v>
      </c>
      <c r="J12" s="32">
        <v>2</v>
      </c>
      <c r="K12" s="32">
        <v>2</v>
      </c>
      <c r="L12" s="15">
        <f t="shared" si="1"/>
        <v>4</v>
      </c>
      <c r="M12" s="15"/>
    </row>
    <row r="13" spans="2:13" x14ac:dyDescent="0.4">
      <c r="D13" s="30">
        <f t="shared" si="2"/>
        <v>46356</v>
      </c>
      <c r="E13" s="3" t="s">
        <v>44</v>
      </c>
      <c r="F13" s="30">
        <f t="shared" si="3"/>
        <v>46362</v>
      </c>
      <c r="G13" s="15">
        <f t="shared" si="4"/>
        <v>7</v>
      </c>
      <c r="H13" s="3" t="str">
        <f t="shared" si="0"/>
        <v>○</v>
      </c>
      <c r="I13" s="15">
        <f t="shared" si="5"/>
        <v>2</v>
      </c>
      <c r="J13" s="32">
        <v>2</v>
      </c>
      <c r="K13" s="32">
        <v>0</v>
      </c>
      <c r="L13" s="15">
        <f t="shared" si="1"/>
        <v>2</v>
      </c>
      <c r="M13" s="15"/>
    </row>
    <row r="14" spans="2:13" x14ac:dyDescent="0.4">
      <c r="D14" s="30">
        <f>D13+7</f>
        <v>46363</v>
      </c>
      <c r="E14" s="3" t="s">
        <v>44</v>
      </c>
      <c r="F14" s="30">
        <f>F13+7</f>
        <v>46369</v>
      </c>
      <c r="G14" s="15">
        <f t="shared" si="4"/>
        <v>7</v>
      </c>
      <c r="H14" s="3" t="str">
        <f t="shared" si="0"/>
        <v>○</v>
      </c>
      <c r="I14" s="15">
        <f t="shared" si="5"/>
        <v>2</v>
      </c>
      <c r="J14" s="32">
        <v>2</v>
      </c>
      <c r="K14" s="32">
        <v>0</v>
      </c>
      <c r="L14" s="15">
        <f t="shared" si="1"/>
        <v>2</v>
      </c>
      <c r="M14" s="15"/>
    </row>
    <row r="15" spans="2:13" x14ac:dyDescent="0.4">
      <c r="D15" s="30">
        <f>D14+7</f>
        <v>46370</v>
      </c>
      <c r="E15" s="3" t="s">
        <v>44</v>
      </c>
      <c r="F15" s="30">
        <f>F14+7</f>
        <v>46376</v>
      </c>
      <c r="G15" s="15">
        <f t="shared" si="4"/>
        <v>7</v>
      </c>
      <c r="H15" s="3" t="str">
        <f t="shared" si="0"/>
        <v>○</v>
      </c>
      <c r="I15" s="15">
        <f t="shared" si="5"/>
        <v>2</v>
      </c>
      <c r="J15" s="32">
        <v>2</v>
      </c>
      <c r="K15" s="32">
        <v>0</v>
      </c>
      <c r="L15" s="15">
        <f t="shared" si="1"/>
        <v>2</v>
      </c>
      <c r="M15" s="15"/>
    </row>
    <row r="16" spans="2:13" x14ac:dyDescent="0.4">
      <c r="D16" s="30">
        <f t="shared" si="2"/>
        <v>46377</v>
      </c>
      <c r="E16" s="3" t="s">
        <v>44</v>
      </c>
      <c r="F16" s="30">
        <f t="shared" si="3"/>
        <v>46383</v>
      </c>
      <c r="G16" s="15">
        <f t="shared" si="4"/>
        <v>7</v>
      </c>
      <c r="H16" s="3" t="str">
        <f t="shared" si="0"/>
        <v>○</v>
      </c>
      <c r="I16" s="15">
        <f t="shared" si="5"/>
        <v>2</v>
      </c>
      <c r="J16" s="32">
        <v>2</v>
      </c>
      <c r="K16" s="32">
        <v>0</v>
      </c>
      <c r="L16" s="15">
        <f t="shared" si="1"/>
        <v>2</v>
      </c>
      <c r="M16" s="15"/>
    </row>
    <row r="17" spans="4:13" x14ac:dyDescent="0.4">
      <c r="D17" s="30">
        <f t="shared" si="2"/>
        <v>46384</v>
      </c>
      <c r="E17" s="3" t="s">
        <v>44</v>
      </c>
      <c r="F17" s="30">
        <f t="shared" si="3"/>
        <v>46390</v>
      </c>
      <c r="G17" s="15">
        <f t="shared" si="4"/>
        <v>7</v>
      </c>
      <c r="H17" s="3" t="str">
        <f t="shared" si="0"/>
        <v>○</v>
      </c>
      <c r="I17" s="15">
        <f t="shared" si="5"/>
        <v>2</v>
      </c>
      <c r="J17" s="32">
        <v>2</v>
      </c>
      <c r="K17" s="32">
        <v>0</v>
      </c>
      <c r="L17" s="15">
        <f t="shared" si="1"/>
        <v>2</v>
      </c>
      <c r="M17" s="15"/>
    </row>
    <row r="18" spans="4:13" x14ac:dyDescent="0.4">
      <c r="D18" s="30">
        <f t="shared" si="2"/>
        <v>46391</v>
      </c>
      <c r="E18" s="3" t="s">
        <v>44</v>
      </c>
      <c r="F18" s="30">
        <f t="shared" si="3"/>
        <v>46397</v>
      </c>
      <c r="G18" s="15">
        <f t="shared" si="4"/>
        <v>7</v>
      </c>
      <c r="H18" s="3" t="str">
        <f t="shared" si="0"/>
        <v>○</v>
      </c>
      <c r="I18" s="15">
        <f t="shared" si="5"/>
        <v>2</v>
      </c>
      <c r="J18" s="32">
        <v>2</v>
      </c>
      <c r="K18" s="32">
        <v>1</v>
      </c>
      <c r="L18" s="15">
        <f t="shared" si="1"/>
        <v>3</v>
      </c>
      <c r="M18" s="15"/>
    </row>
    <row r="19" spans="4:13" x14ac:dyDescent="0.4">
      <c r="D19" s="30">
        <f>D18+7</f>
        <v>46398</v>
      </c>
      <c r="E19" s="3" t="s">
        <v>44</v>
      </c>
      <c r="F19" s="30">
        <f>F18+7</f>
        <v>46404</v>
      </c>
      <c r="G19" s="15">
        <f t="shared" si="4"/>
        <v>7</v>
      </c>
      <c r="H19" s="3" t="str">
        <f>IF(I19&lt;=J19,"○","×")</f>
        <v>○</v>
      </c>
      <c r="I19" s="15">
        <f t="shared" si="5"/>
        <v>2</v>
      </c>
      <c r="J19" s="32">
        <v>2</v>
      </c>
      <c r="K19" s="32">
        <v>0</v>
      </c>
      <c r="L19" s="15">
        <f t="shared" si="1"/>
        <v>2</v>
      </c>
      <c r="M19" s="15"/>
    </row>
    <row r="20" spans="4:13" x14ac:dyDescent="0.4">
      <c r="D20" s="30">
        <f t="shared" si="2"/>
        <v>46405</v>
      </c>
      <c r="E20" s="3" t="s">
        <v>44</v>
      </c>
      <c r="F20" s="30">
        <f t="shared" si="3"/>
        <v>46411</v>
      </c>
      <c r="G20" s="15">
        <f t="shared" si="4"/>
        <v>7</v>
      </c>
      <c r="H20" s="3" t="str">
        <f t="shared" si="0"/>
        <v>○</v>
      </c>
      <c r="I20" s="15">
        <f t="shared" si="5"/>
        <v>2</v>
      </c>
      <c r="J20" s="32">
        <v>2</v>
      </c>
      <c r="K20" s="32">
        <v>0</v>
      </c>
      <c r="L20" s="15">
        <f t="shared" si="1"/>
        <v>2</v>
      </c>
      <c r="M20" s="15"/>
    </row>
    <row r="21" spans="4:13" x14ac:dyDescent="0.4">
      <c r="D21" s="30">
        <f t="shared" si="2"/>
        <v>46412</v>
      </c>
      <c r="E21" s="3" t="s">
        <v>44</v>
      </c>
      <c r="F21" s="30">
        <f t="shared" si="3"/>
        <v>46418</v>
      </c>
      <c r="G21" s="15">
        <f t="shared" si="4"/>
        <v>7</v>
      </c>
      <c r="H21" s="3" t="str">
        <f t="shared" si="0"/>
        <v>○</v>
      </c>
      <c r="I21" s="15">
        <f t="shared" si="5"/>
        <v>2</v>
      </c>
      <c r="J21" s="32">
        <v>2</v>
      </c>
      <c r="K21" s="32">
        <v>0</v>
      </c>
      <c r="L21" s="15">
        <f t="shared" si="1"/>
        <v>2</v>
      </c>
      <c r="M21" s="15"/>
    </row>
    <row r="22" spans="4:13" x14ac:dyDescent="0.4">
      <c r="D22" s="30">
        <f t="shared" si="2"/>
        <v>46419</v>
      </c>
      <c r="E22" s="3" t="s">
        <v>44</v>
      </c>
      <c r="F22" s="30">
        <f t="shared" si="3"/>
        <v>46425</v>
      </c>
      <c r="G22" s="15">
        <f t="shared" si="4"/>
        <v>7</v>
      </c>
      <c r="H22" s="3" t="str">
        <f t="shared" si="0"/>
        <v>○</v>
      </c>
      <c r="I22" s="15">
        <f t="shared" si="5"/>
        <v>2</v>
      </c>
      <c r="J22" s="32">
        <v>2</v>
      </c>
      <c r="K22" s="32">
        <v>0</v>
      </c>
      <c r="L22" s="15">
        <f t="shared" si="1"/>
        <v>2</v>
      </c>
      <c r="M22" s="15"/>
    </row>
    <row r="23" spans="4:13" x14ac:dyDescent="0.4">
      <c r="D23" s="30">
        <f t="shared" si="2"/>
        <v>46426</v>
      </c>
      <c r="E23" s="3" t="s">
        <v>44</v>
      </c>
      <c r="F23" s="30">
        <f t="shared" si="3"/>
        <v>46432</v>
      </c>
      <c r="G23" s="15">
        <f t="shared" si="4"/>
        <v>7</v>
      </c>
      <c r="H23" s="3" t="str">
        <f t="shared" si="0"/>
        <v>○</v>
      </c>
      <c r="I23" s="15">
        <f t="shared" si="5"/>
        <v>2</v>
      </c>
      <c r="J23" s="32">
        <v>2</v>
      </c>
      <c r="K23" s="32">
        <v>0</v>
      </c>
      <c r="L23" s="15">
        <f t="shared" si="1"/>
        <v>2</v>
      </c>
      <c r="M23" s="15"/>
    </row>
    <row r="24" spans="4:13" x14ac:dyDescent="0.4">
      <c r="D24" s="30">
        <f t="shared" si="2"/>
        <v>46433</v>
      </c>
      <c r="E24" s="3" t="s">
        <v>44</v>
      </c>
      <c r="F24" s="30">
        <f t="shared" si="3"/>
        <v>46439</v>
      </c>
      <c r="G24" s="15">
        <f t="shared" si="4"/>
        <v>7</v>
      </c>
      <c r="H24" s="3" t="str">
        <f t="shared" si="0"/>
        <v>○</v>
      </c>
      <c r="I24" s="15">
        <f t="shared" si="5"/>
        <v>2</v>
      </c>
      <c r="J24" s="32">
        <v>2</v>
      </c>
      <c r="K24" s="32">
        <v>0</v>
      </c>
      <c r="L24" s="15">
        <f t="shared" si="1"/>
        <v>2</v>
      </c>
      <c r="M24" s="15"/>
    </row>
    <row r="25" spans="4:13" x14ac:dyDescent="0.4">
      <c r="D25" s="30">
        <f t="shared" si="2"/>
        <v>46440</v>
      </c>
      <c r="E25" s="3" t="s">
        <v>44</v>
      </c>
      <c r="F25" s="30">
        <f t="shared" si="3"/>
        <v>46446</v>
      </c>
      <c r="G25" s="15">
        <f t="shared" si="4"/>
        <v>7</v>
      </c>
      <c r="H25" s="3" t="str">
        <f t="shared" si="0"/>
        <v>○</v>
      </c>
      <c r="I25" s="15">
        <f t="shared" si="5"/>
        <v>2</v>
      </c>
      <c r="J25" s="32">
        <v>2</v>
      </c>
      <c r="K25" s="32">
        <v>0</v>
      </c>
      <c r="L25" s="15">
        <f t="shared" si="1"/>
        <v>2</v>
      </c>
      <c r="M25" s="15"/>
    </row>
    <row r="26" spans="4:13" x14ac:dyDescent="0.4">
      <c r="D26" s="30">
        <f t="shared" si="2"/>
        <v>46447</v>
      </c>
      <c r="E26" s="3" t="s">
        <v>44</v>
      </c>
      <c r="F26" s="29">
        <f>F25+5</f>
        <v>46451</v>
      </c>
      <c r="G26" s="15">
        <f>F26-D26+1</f>
        <v>5</v>
      </c>
      <c r="H26" s="3" t="str">
        <f t="shared" si="0"/>
        <v>○</v>
      </c>
      <c r="I26" s="32">
        <v>2</v>
      </c>
      <c r="J26" s="32">
        <v>2</v>
      </c>
      <c r="K26" s="32">
        <v>0</v>
      </c>
      <c r="L26" s="15">
        <f t="shared" si="1"/>
        <v>2</v>
      </c>
      <c r="M26" s="15"/>
    </row>
    <row r="27" spans="4:13" x14ac:dyDescent="0.4">
      <c r="D27" s="31" t="s">
        <v>61</v>
      </c>
      <c r="E27" s="31"/>
      <c r="F27" s="31"/>
      <c r="G27" s="31"/>
      <c r="H27" s="31"/>
      <c r="I27" s="31"/>
      <c r="J27" s="31"/>
      <c r="K27" s="31"/>
      <c r="L27" s="31"/>
      <c r="M27" s="31"/>
    </row>
    <row r="28" spans="4:13" x14ac:dyDescent="0.4">
      <c r="D28" s="31" t="s">
        <v>62</v>
      </c>
      <c r="E28" s="31"/>
      <c r="F28" s="31"/>
      <c r="G28" s="15">
        <f>SUM(G8:G27)</f>
        <v>126</v>
      </c>
      <c r="H28" s="3" t="str" cm="1">
        <f t="array" ref="H28">IF(AND(H8:H26="○"),"○","×")</f>
        <v>○</v>
      </c>
      <c r="I28" s="15">
        <f>SUM(I8:I27)</f>
        <v>37</v>
      </c>
      <c r="J28" s="15">
        <f>SUM(J8:J27)</f>
        <v>37</v>
      </c>
      <c r="K28" s="15">
        <f>SUM(K8:K27)</f>
        <v>3</v>
      </c>
      <c r="L28" s="15">
        <f>SUM(L8:L27)</f>
        <v>40</v>
      </c>
      <c r="M28" s="15"/>
    </row>
    <row r="30" spans="4:13" x14ac:dyDescent="0.4">
      <c r="D30" t="s">
        <v>64</v>
      </c>
    </row>
  </sheetData>
  <mergeCells count="9">
    <mergeCell ref="L1:M1"/>
    <mergeCell ref="M4:M7"/>
    <mergeCell ref="D3:F7"/>
    <mergeCell ref="G4:G7"/>
    <mergeCell ref="H4:H7"/>
    <mergeCell ref="I4:I7"/>
    <mergeCell ref="J4:J7"/>
    <mergeCell ref="K4:K7"/>
    <mergeCell ref="L4:L7"/>
  </mergeCells>
  <phoneticPr fontId="1"/>
  <dataValidations count="1">
    <dataValidation type="list" allowBlank="1" showInputMessage="1" showErrorMessage="1" sqref="I8 I26" xr:uid="{57B2B64C-E732-4231-B7F6-DBD92BF6E518}">
      <formula1>"1,2"</formula1>
    </dataValidation>
  </dataValidations>
  <pageMargins left="0.70866141732283472" right="0.70866141732283472" top="0.74803149606299213" bottom="0.74803149606299213" header="0.31496062992125984" footer="0.31496062992125984"/>
  <pageSetup paperSize="9" scale="87" orientation="landscape" r:id="rId1"/>
  <headerFooter>
    <oddHeader>&amp;R（別紙２-１　入力用）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>
    <pageSetUpPr fitToPage="1"/>
  </sheetPr>
  <dimension ref="A1:AQ79"/>
  <sheetViews>
    <sheetView showGridLines="0" view="pageBreakPreview" zoomScaleNormal="96" zoomScaleSheetLayoutView="100" zoomScalePageLayoutView="70" workbookViewId="0">
      <selection activeCell="AJ1" sqref="AJ1:AM2"/>
    </sheetView>
  </sheetViews>
  <sheetFormatPr defaultRowHeight="18.75" x14ac:dyDescent="0.4"/>
  <cols>
    <col min="2" max="35" width="4.875" customWidth="1"/>
    <col min="36" max="39" width="5.125" customWidth="1"/>
    <col min="40" max="41" width="18.125" customWidth="1"/>
  </cols>
  <sheetData>
    <row r="1" spans="1:43" ht="24" x14ac:dyDescent="0.4">
      <c r="A1" s="4"/>
      <c r="AJ1" s="92"/>
      <c r="AK1" s="92"/>
      <c r="AL1" s="92"/>
      <c r="AM1" s="92"/>
    </row>
    <row r="2" spans="1:43" ht="25.5" x14ac:dyDescent="0.4">
      <c r="B2" s="33" t="s">
        <v>70</v>
      </c>
      <c r="AD2" s="12" t="s">
        <v>26</v>
      </c>
      <c r="AE2" s="12"/>
      <c r="AJ2" s="92"/>
      <c r="AK2" s="92"/>
      <c r="AL2" s="92"/>
      <c r="AM2" s="92"/>
    </row>
    <row r="3" spans="1:43" x14ac:dyDescent="0.4">
      <c r="AD3" s="1" t="s">
        <v>25</v>
      </c>
      <c r="AE3" s="1" t="s">
        <v>1</v>
      </c>
      <c r="AP3" s="10"/>
      <c r="AQ3" s="10"/>
    </row>
    <row r="4" spans="1:43" ht="24" x14ac:dyDescent="0.4">
      <c r="B4" s="5" t="s">
        <v>11</v>
      </c>
      <c r="D4" s="9" t="s">
        <v>24</v>
      </c>
      <c r="AD4" s="3">
        <v>2026</v>
      </c>
      <c r="AE4" s="3">
        <v>10</v>
      </c>
    </row>
    <row r="5" spans="1:43" ht="24" x14ac:dyDescent="0.4">
      <c r="B5" s="5" t="s">
        <v>12</v>
      </c>
      <c r="D5" s="9" t="s">
        <v>68</v>
      </c>
      <c r="AL5" t="s">
        <v>38</v>
      </c>
    </row>
    <row r="6" spans="1:43" ht="21.75" customHeight="1" x14ac:dyDescent="0.4">
      <c r="AL6" t="s">
        <v>39</v>
      </c>
    </row>
    <row r="7" spans="1:43" ht="18.75" customHeight="1" x14ac:dyDescent="0.4">
      <c r="B7" s="3" t="s">
        <v>1</v>
      </c>
      <c r="C7" s="61">
        <f>DATE($AD$4,$AE$4,1)</f>
        <v>46296</v>
      </c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62"/>
      <c r="P7" s="62"/>
      <c r="Q7" s="62"/>
      <c r="R7" s="62"/>
      <c r="S7" s="62"/>
      <c r="T7" s="62"/>
      <c r="U7" s="62"/>
      <c r="V7" s="62"/>
      <c r="W7" s="62"/>
      <c r="X7" s="62"/>
      <c r="Y7" s="62"/>
      <c r="Z7" s="62"/>
      <c r="AA7" s="62"/>
      <c r="AB7" s="62"/>
      <c r="AC7" s="62"/>
      <c r="AD7" s="62"/>
      <c r="AE7" s="62"/>
      <c r="AF7" s="62"/>
      <c r="AG7" s="63"/>
      <c r="AH7" s="47" t="s">
        <v>28</v>
      </c>
      <c r="AI7" s="47" t="s">
        <v>15</v>
      </c>
      <c r="AJ7" s="59" t="s">
        <v>30</v>
      </c>
      <c r="AK7" s="59" t="s">
        <v>32</v>
      </c>
      <c r="AL7" s="59" t="s">
        <v>31</v>
      </c>
      <c r="AM7" s="59" t="s">
        <v>33</v>
      </c>
      <c r="AN7" s="10"/>
      <c r="AO7" s="16"/>
    </row>
    <row r="8" spans="1:43" x14ac:dyDescent="0.4">
      <c r="B8" s="3" t="s">
        <v>2</v>
      </c>
      <c r="C8" s="13">
        <f>DATE($AD$4,$AE$4,1)</f>
        <v>46296</v>
      </c>
      <c r="D8" s="13">
        <f>DATE($AD$4,$AE$4,2)</f>
        <v>46297</v>
      </c>
      <c r="E8" s="13">
        <f>DATE($AD$4,$AE$4,3)</f>
        <v>46298</v>
      </c>
      <c r="F8" s="13">
        <f>DATE($AD$4,$AE$4,4)</f>
        <v>46299</v>
      </c>
      <c r="G8" s="13">
        <f>DATE($AD$4,$AE$4,5)</f>
        <v>46300</v>
      </c>
      <c r="H8" s="13">
        <f>DATE($AD$4,$AE$4,6)</f>
        <v>46301</v>
      </c>
      <c r="I8" s="13">
        <f>DATE($AD$4,$AE$4,7)</f>
        <v>46302</v>
      </c>
      <c r="J8" s="13">
        <f>DATE($AD$4,$AE$4,8)</f>
        <v>46303</v>
      </c>
      <c r="K8" s="13">
        <f>DATE($AD$4,$AE$4,9)</f>
        <v>46304</v>
      </c>
      <c r="L8" s="13">
        <f>DATE($AD$4,$AE$4,10)</f>
        <v>46305</v>
      </c>
      <c r="M8" s="13">
        <f>DATE($AD$4,$AE$4,11)</f>
        <v>46306</v>
      </c>
      <c r="N8" s="13">
        <f>DATE($AD$4,$AE$4,12)</f>
        <v>46307</v>
      </c>
      <c r="O8" s="13">
        <f>DATE($AD$4,$AE$4,13)</f>
        <v>46308</v>
      </c>
      <c r="P8" s="13">
        <f>DATE($AD$4,$AE$4,14)</f>
        <v>46309</v>
      </c>
      <c r="Q8" s="13">
        <f>DATE($AD$4,$AE$4,15)</f>
        <v>46310</v>
      </c>
      <c r="R8" s="13">
        <f>DATE($AD$4,$AE$4,16)</f>
        <v>46311</v>
      </c>
      <c r="S8" s="13">
        <f>DATE($AD$4,$AE$4,17)</f>
        <v>46312</v>
      </c>
      <c r="T8" s="13">
        <f>DATE($AD$4,$AE$4,18)</f>
        <v>46313</v>
      </c>
      <c r="U8" s="13">
        <f>DATE($AD$4,$AE$4,19)</f>
        <v>46314</v>
      </c>
      <c r="V8" s="13">
        <f>DATE($AD$4,$AE$4,20)</f>
        <v>46315</v>
      </c>
      <c r="W8" s="13">
        <f>DATE($AD$4,$AE$4,21)</f>
        <v>46316</v>
      </c>
      <c r="X8" s="13">
        <f>DATE($AD$4,$AE$4,22)</f>
        <v>46317</v>
      </c>
      <c r="Y8" s="13">
        <f>DATE($AD$4,$AE$4,23)</f>
        <v>46318</v>
      </c>
      <c r="Z8" s="13">
        <f>DATE($AD$4,$AE$4,24)</f>
        <v>46319</v>
      </c>
      <c r="AA8" s="13">
        <f>DATE($AD$4,$AE$4,25)</f>
        <v>46320</v>
      </c>
      <c r="AB8" s="13">
        <f>DATE($AD$4,$AE$4,26)</f>
        <v>46321</v>
      </c>
      <c r="AC8" s="13">
        <f>DATE($AD$4,$AE$4,27)</f>
        <v>46322</v>
      </c>
      <c r="AD8" s="13">
        <f>DATE($AD$4,$AE$4,28)</f>
        <v>46323</v>
      </c>
      <c r="AE8" s="13">
        <f>DATE($AD$4,$AE$4,29)</f>
        <v>46324</v>
      </c>
      <c r="AF8" s="13">
        <f>DATE($AD$4,$AE$4,30)</f>
        <v>46325</v>
      </c>
      <c r="AG8" s="13">
        <f>DATE($AD$4,$AE$4,31)</f>
        <v>46326</v>
      </c>
      <c r="AH8" s="48"/>
      <c r="AI8" s="47"/>
      <c r="AJ8" s="59"/>
      <c r="AK8" s="59"/>
      <c r="AL8" s="59"/>
      <c r="AM8" s="59"/>
    </row>
    <row r="9" spans="1:43" hidden="1" x14ac:dyDescent="0.4">
      <c r="B9" s="3"/>
      <c r="C9" s="15">
        <f>WEEKDAY(C8)</f>
        <v>5</v>
      </c>
      <c r="D9" s="15">
        <f t="shared" ref="D9:AG9" si="0">WEEKDAY(D8)</f>
        <v>6</v>
      </c>
      <c r="E9" s="15">
        <f t="shared" si="0"/>
        <v>7</v>
      </c>
      <c r="F9" s="15">
        <f t="shared" si="0"/>
        <v>1</v>
      </c>
      <c r="G9" s="15">
        <f t="shared" si="0"/>
        <v>2</v>
      </c>
      <c r="H9" s="15">
        <f t="shared" si="0"/>
        <v>3</v>
      </c>
      <c r="I9" s="15">
        <f t="shared" si="0"/>
        <v>4</v>
      </c>
      <c r="J9" s="15">
        <f t="shared" si="0"/>
        <v>5</v>
      </c>
      <c r="K9" s="15">
        <f t="shared" si="0"/>
        <v>6</v>
      </c>
      <c r="L9" s="15">
        <f t="shared" si="0"/>
        <v>7</v>
      </c>
      <c r="M9" s="15">
        <f t="shared" si="0"/>
        <v>1</v>
      </c>
      <c r="N9" s="15">
        <f t="shared" si="0"/>
        <v>2</v>
      </c>
      <c r="O9" s="15">
        <f t="shared" si="0"/>
        <v>3</v>
      </c>
      <c r="P9" s="15">
        <f t="shared" si="0"/>
        <v>4</v>
      </c>
      <c r="Q9" s="15">
        <f t="shared" si="0"/>
        <v>5</v>
      </c>
      <c r="R9" s="15">
        <f t="shared" si="0"/>
        <v>6</v>
      </c>
      <c r="S9" s="15">
        <f t="shared" si="0"/>
        <v>7</v>
      </c>
      <c r="T9" s="15">
        <f t="shared" si="0"/>
        <v>1</v>
      </c>
      <c r="U9" s="15">
        <f t="shared" si="0"/>
        <v>2</v>
      </c>
      <c r="V9" s="15">
        <f t="shared" si="0"/>
        <v>3</v>
      </c>
      <c r="W9" s="15">
        <f t="shared" si="0"/>
        <v>4</v>
      </c>
      <c r="X9" s="15">
        <f t="shared" si="0"/>
        <v>5</v>
      </c>
      <c r="Y9" s="15">
        <f t="shared" si="0"/>
        <v>6</v>
      </c>
      <c r="Z9" s="15">
        <f t="shared" si="0"/>
        <v>7</v>
      </c>
      <c r="AA9" s="15">
        <f t="shared" si="0"/>
        <v>1</v>
      </c>
      <c r="AB9" s="15">
        <f t="shared" si="0"/>
        <v>2</v>
      </c>
      <c r="AC9" s="15">
        <f t="shared" si="0"/>
        <v>3</v>
      </c>
      <c r="AD9" s="15">
        <f t="shared" si="0"/>
        <v>4</v>
      </c>
      <c r="AE9" s="15">
        <f t="shared" si="0"/>
        <v>5</v>
      </c>
      <c r="AF9" s="15">
        <f t="shared" si="0"/>
        <v>6</v>
      </c>
      <c r="AG9" s="15">
        <f t="shared" si="0"/>
        <v>7</v>
      </c>
      <c r="AH9" s="48"/>
      <c r="AI9" s="47"/>
      <c r="AJ9" s="59"/>
      <c r="AK9" s="59"/>
      <c r="AL9" s="59"/>
      <c r="AM9" s="59"/>
      <c r="AN9" s="10"/>
    </row>
    <row r="10" spans="1:43" x14ac:dyDescent="0.4">
      <c r="B10" s="3" t="s">
        <v>3</v>
      </c>
      <c r="C10" s="14">
        <f>C8</f>
        <v>46296</v>
      </c>
      <c r="D10" s="14">
        <f t="shared" ref="D10:AG10" si="1">D8</f>
        <v>46297</v>
      </c>
      <c r="E10" s="14">
        <f t="shared" si="1"/>
        <v>46298</v>
      </c>
      <c r="F10" s="14">
        <f t="shared" si="1"/>
        <v>46299</v>
      </c>
      <c r="G10" s="14">
        <f t="shared" si="1"/>
        <v>46300</v>
      </c>
      <c r="H10" s="14">
        <f t="shared" si="1"/>
        <v>46301</v>
      </c>
      <c r="I10" s="14">
        <f t="shared" si="1"/>
        <v>46302</v>
      </c>
      <c r="J10" s="14">
        <f t="shared" si="1"/>
        <v>46303</v>
      </c>
      <c r="K10" s="14">
        <f t="shared" si="1"/>
        <v>46304</v>
      </c>
      <c r="L10" s="14">
        <f t="shared" si="1"/>
        <v>46305</v>
      </c>
      <c r="M10" s="14">
        <f t="shared" si="1"/>
        <v>46306</v>
      </c>
      <c r="N10" s="14">
        <f t="shared" si="1"/>
        <v>46307</v>
      </c>
      <c r="O10" s="14">
        <f t="shared" si="1"/>
        <v>46308</v>
      </c>
      <c r="P10" s="14">
        <f t="shared" si="1"/>
        <v>46309</v>
      </c>
      <c r="Q10" s="14">
        <f t="shared" si="1"/>
        <v>46310</v>
      </c>
      <c r="R10" s="14">
        <f t="shared" si="1"/>
        <v>46311</v>
      </c>
      <c r="S10" s="14">
        <f t="shared" si="1"/>
        <v>46312</v>
      </c>
      <c r="T10" s="14">
        <f t="shared" si="1"/>
        <v>46313</v>
      </c>
      <c r="U10" s="14">
        <f t="shared" si="1"/>
        <v>46314</v>
      </c>
      <c r="V10" s="14">
        <f t="shared" si="1"/>
        <v>46315</v>
      </c>
      <c r="W10" s="14">
        <f t="shared" si="1"/>
        <v>46316</v>
      </c>
      <c r="X10" s="14">
        <f t="shared" si="1"/>
        <v>46317</v>
      </c>
      <c r="Y10" s="14">
        <f t="shared" si="1"/>
        <v>46318</v>
      </c>
      <c r="Z10" s="14">
        <f t="shared" si="1"/>
        <v>46319</v>
      </c>
      <c r="AA10" s="14">
        <f t="shared" si="1"/>
        <v>46320</v>
      </c>
      <c r="AB10" s="14">
        <f t="shared" si="1"/>
        <v>46321</v>
      </c>
      <c r="AC10" s="14">
        <f t="shared" si="1"/>
        <v>46322</v>
      </c>
      <c r="AD10" s="14">
        <f t="shared" si="1"/>
        <v>46323</v>
      </c>
      <c r="AE10" s="14">
        <f t="shared" si="1"/>
        <v>46324</v>
      </c>
      <c r="AF10" s="14">
        <f t="shared" si="1"/>
        <v>46325</v>
      </c>
      <c r="AG10" s="14">
        <f t="shared" si="1"/>
        <v>46326</v>
      </c>
      <c r="AH10" s="48"/>
      <c r="AI10" s="47"/>
      <c r="AJ10" s="59"/>
      <c r="AK10" s="59"/>
      <c r="AL10" s="59"/>
      <c r="AM10" s="59"/>
    </row>
    <row r="11" spans="1:43" ht="27" customHeight="1" x14ac:dyDescent="0.4">
      <c r="B11" s="47" t="s">
        <v>8</v>
      </c>
      <c r="C11" s="60"/>
      <c r="D11" s="60"/>
      <c r="E11" s="60"/>
      <c r="F11" s="60"/>
      <c r="G11" s="60"/>
      <c r="H11" s="60"/>
      <c r="I11" s="60"/>
      <c r="J11" s="67"/>
      <c r="K11" s="60"/>
      <c r="L11" s="60"/>
      <c r="M11" s="60"/>
      <c r="N11" s="60"/>
      <c r="O11" s="60"/>
      <c r="P11" s="60"/>
      <c r="Q11" s="60"/>
      <c r="R11" s="60"/>
      <c r="S11" s="60"/>
      <c r="T11" s="60"/>
      <c r="U11" s="60"/>
      <c r="V11" s="60"/>
      <c r="W11" s="60"/>
      <c r="X11" s="52"/>
      <c r="Y11" s="60"/>
      <c r="Z11" s="60"/>
      <c r="AA11" s="60"/>
      <c r="AB11" s="60"/>
      <c r="AC11" s="60"/>
      <c r="AD11" s="60"/>
      <c r="AE11" s="60"/>
      <c r="AF11" s="60"/>
      <c r="AG11" s="45"/>
      <c r="AH11" s="48"/>
      <c r="AI11" s="47"/>
      <c r="AJ11" s="59"/>
      <c r="AK11" s="59"/>
      <c r="AL11" s="59"/>
      <c r="AM11" s="59"/>
    </row>
    <row r="12" spans="1:43" ht="27" customHeight="1" x14ac:dyDescent="0.4">
      <c r="B12" s="48"/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53"/>
      <c r="Y12" s="43"/>
      <c r="Z12" s="43"/>
      <c r="AA12" s="43"/>
      <c r="AB12" s="43"/>
      <c r="AC12" s="43"/>
      <c r="AD12" s="43"/>
      <c r="AE12" s="43"/>
      <c r="AF12" s="43"/>
      <c r="AG12" s="45"/>
      <c r="AH12" s="48"/>
      <c r="AI12" s="47"/>
      <c r="AJ12" s="59"/>
      <c r="AK12" s="59"/>
      <c r="AL12" s="59"/>
      <c r="AM12" s="59"/>
    </row>
    <row r="13" spans="1:43" ht="27" customHeight="1" x14ac:dyDescent="0.4">
      <c r="B13" s="48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53"/>
      <c r="Y13" s="43"/>
      <c r="Z13" s="43"/>
      <c r="AA13" s="43"/>
      <c r="AB13" s="43"/>
      <c r="AC13" s="43"/>
      <c r="AD13" s="43"/>
      <c r="AE13" s="43"/>
      <c r="AF13" s="43"/>
      <c r="AG13" s="45"/>
      <c r="AH13" s="48"/>
      <c r="AI13" s="47"/>
      <c r="AJ13" s="59"/>
      <c r="AK13" s="59"/>
      <c r="AL13" s="59"/>
      <c r="AM13" s="59"/>
    </row>
    <row r="14" spans="1:43" x14ac:dyDescent="0.4">
      <c r="B14" s="3" t="s">
        <v>9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>
        <f>COUNTIF(C14:AG14,"○")</f>
        <v>0</v>
      </c>
      <c r="AI14" s="13">
        <f>AK14-AJ14</f>
        <v>46326</v>
      </c>
      <c r="AJ14" s="3">
        <f>COUNTIF(B14:AF14,"×")</f>
        <v>0</v>
      </c>
      <c r="AK14" s="17">
        <f>MAX(AC8:AG8)</f>
        <v>46326</v>
      </c>
      <c r="AL14" s="3">
        <f>COUNTIF(C9:AG9,7)+COUNTIF(C9:AG9,1)</f>
        <v>9</v>
      </c>
      <c r="AM14" s="3" t="str">
        <f>IF(AH14&gt;=AL14,"○","×")</f>
        <v>×</v>
      </c>
    </row>
    <row r="15" spans="1:43" x14ac:dyDescent="0.4">
      <c r="B15" s="3" t="s">
        <v>71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>
        <f>COUNTIF(C15:AG15,"○")</f>
        <v>0</v>
      </c>
      <c r="AI15" s="13">
        <f>AK15-AJ15</f>
        <v>46326</v>
      </c>
      <c r="AJ15" s="3">
        <f>COUNTIF(B15:AF15,"×")</f>
        <v>0</v>
      </c>
      <c r="AK15" s="17">
        <f>MAX(AC8:AG8)</f>
        <v>46326</v>
      </c>
      <c r="AL15" s="3">
        <f>COUNTIF(C9:AG9,7)+COUNTIF(C9:AG9,1)</f>
        <v>9</v>
      </c>
      <c r="AM15" s="3" t="str">
        <f>IF(AH15&gt;=AL15,"○","×")</f>
        <v>×</v>
      </c>
    </row>
    <row r="16" spans="1:43" ht="27" customHeight="1" x14ac:dyDescent="0.4"/>
    <row r="17" spans="2:41" ht="18.75" customHeight="1" x14ac:dyDescent="0.4">
      <c r="B17" s="3" t="s">
        <v>1</v>
      </c>
      <c r="C17" s="61">
        <f>DATE($AD$4,$AE$4+1,1)</f>
        <v>46327</v>
      </c>
      <c r="D17" s="62"/>
      <c r="E17" s="62"/>
      <c r="F17" s="62"/>
      <c r="G17" s="62"/>
      <c r="H17" s="62"/>
      <c r="I17" s="62"/>
      <c r="J17" s="62"/>
      <c r="K17" s="62"/>
      <c r="L17" s="62"/>
      <c r="M17" s="62"/>
      <c r="N17" s="62"/>
      <c r="O17" s="62"/>
      <c r="P17" s="62"/>
      <c r="Q17" s="62"/>
      <c r="R17" s="62"/>
      <c r="S17" s="62"/>
      <c r="T17" s="62"/>
      <c r="U17" s="62"/>
      <c r="V17" s="62"/>
      <c r="W17" s="62"/>
      <c r="X17" s="62"/>
      <c r="Y17" s="62"/>
      <c r="Z17" s="62"/>
      <c r="AA17" s="62"/>
      <c r="AB17" s="62"/>
      <c r="AC17" s="62"/>
      <c r="AD17" s="62"/>
      <c r="AE17" s="62"/>
      <c r="AF17" s="62"/>
      <c r="AG17" s="63"/>
      <c r="AH17" s="47" t="s">
        <v>10</v>
      </c>
      <c r="AI17" s="47" t="s">
        <v>16</v>
      </c>
      <c r="AJ17" s="59" t="s">
        <v>30</v>
      </c>
      <c r="AK17" s="59" t="s">
        <v>32</v>
      </c>
      <c r="AL17" s="59" t="s">
        <v>31</v>
      </c>
      <c r="AM17" s="59" t="s">
        <v>33</v>
      </c>
      <c r="AO17" s="16"/>
    </row>
    <row r="18" spans="2:41" x14ac:dyDescent="0.4">
      <c r="B18" s="3" t="s">
        <v>2</v>
      </c>
      <c r="C18" s="13">
        <f>DATE($AD$4,$AE$4+1,1)</f>
        <v>46327</v>
      </c>
      <c r="D18" s="13">
        <f>DATE($AD$4,$AE$4+1,2)</f>
        <v>46328</v>
      </c>
      <c r="E18" s="13">
        <f>DATE($AD$4,$AE$4+1,3)</f>
        <v>46329</v>
      </c>
      <c r="F18" s="13">
        <f>DATE($AD$4,$AE$4+1,4)</f>
        <v>46330</v>
      </c>
      <c r="G18" s="13">
        <f>DATE($AD$4,$AE$4+1,5)</f>
        <v>46331</v>
      </c>
      <c r="H18" s="13">
        <f>DATE($AD$4,$AE$4+1,6)</f>
        <v>46332</v>
      </c>
      <c r="I18" s="13">
        <f>DATE($AD$4,$AE$4+1,7)</f>
        <v>46333</v>
      </c>
      <c r="J18" s="13">
        <f>DATE($AD$4,$AE$4+1,8)</f>
        <v>46334</v>
      </c>
      <c r="K18" s="13">
        <f>DATE($AD$4,$AE$4+1,9)</f>
        <v>46335</v>
      </c>
      <c r="L18" s="13">
        <f>DATE($AD$4,$AE$4+1,10)</f>
        <v>46336</v>
      </c>
      <c r="M18" s="13">
        <f>DATE($AD$4,$AE$4+1,11)</f>
        <v>46337</v>
      </c>
      <c r="N18" s="13">
        <f>DATE($AD$4,$AE$4+1,12)</f>
        <v>46338</v>
      </c>
      <c r="O18" s="13">
        <f>DATE($AD$4,$AE$4+1,13)</f>
        <v>46339</v>
      </c>
      <c r="P18" s="13">
        <f>DATE($AD$4,$AE$4+1,14)</f>
        <v>46340</v>
      </c>
      <c r="Q18" s="13">
        <f>DATE($AD$4,$AE$4+1,15)</f>
        <v>46341</v>
      </c>
      <c r="R18" s="13">
        <f>DATE($AD$4,$AE$4+1,16)</f>
        <v>46342</v>
      </c>
      <c r="S18" s="13">
        <f>DATE($AD$4,$AE$4+1,17)</f>
        <v>46343</v>
      </c>
      <c r="T18" s="13">
        <f>DATE($AD$4,$AE$4+1,18)</f>
        <v>46344</v>
      </c>
      <c r="U18" s="13">
        <f>DATE($AD$4,$AE$4+1,19)</f>
        <v>46345</v>
      </c>
      <c r="V18" s="13">
        <f>DATE($AD$4,$AE$4+1,20)</f>
        <v>46346</v>
      </c>
      <c r="W18" s="13">
        <f>DATE($AD$4,$AE$4+1,21)</f>
        <v>46347</v>
      </c>
      <c r="X18" s="13">
        <f>DATE($AD$4,$AE$4+1,22)</f>
        <v>46348</v>
      </c>
      <c r="Y18" s="13">
        <f>DATE($AD$4,$AE$4+1,23)</f>
        <v>46349</v>
      </c>
      <c r="Z18" s="13">
        <f>DATE($AD$4,$AE$4+1,24)</f>
        <v>46350</v>
      </c>
      <c r="AA18" s="13">
        <f>DATE($AD$4,$AE$4+1,25)</f>
        <v>46351</v>
      </c>
      <c r="AB18" s="13">
        <f>DATE($AD$4,$AE$4+1,26)</f>
        <v>46352</v>
      </c>
      <c r="AC18" s="13">
        <f>DATE($AD$4,$AE$4+1,27)</f>
        <v>46353</v>
      </c>
      <c r="AD18" s="13">
        <f>DATE($AD$4,$AE$4+1,28)</f>
        <v>46354</v>
      </c>
      <c r="AE18" s="13">
        <f>DATE($AD$4,$AE$4+1,29)</f>
        <v>46355</v>
      </c>
      <c r="AF18" s="13">
        <f>DATE($AD$4,$AE$4+1,30)</f>
        <v>46356</v>
      </c>
      <c r="AG18" s="13">
        <f>DATE($AD$4,$AE$4+1,31)</f>
        <v>46357</v>
      </c>
      <c r="AH18" s="48"/>
      <c r="AI18" s="47"/>
      <c r="AJ18" s="59"/>
      <c r="AK18" s="59"/>
      <c r="AL18" s="59"/>
      <c r="AM18" s="59"/>
    </row>
    <row r="19" spans="2:41" hidden="1" x14ac:dyDescent="0.4">
      <c r="B19" s="3"/>
      <c r="C19" s="15">
        <f>WEEKDAY(C18)</f>
        <v>1</v>
      </c>
      <c r="D19" s="15">
        <f t="shared" ref="D19" si="2">WEEKDAY(D18)</f>
        <v>2</v>
      </c>
      <c r="E19" s="15">
        <f t="shared" ref="E19" si="3">WEEKDAY(E18)</f>
        <v>3</v>
      </c>
      <c r="F19" s="15">
        <f t="shared" ref="F19" si="4">WEEKDAY(F18)</f>
        <v>4</v>
      </c>
      <c r="G19" s="15">
        <f t="shared" ref="G19" si="5">WEEKDAY(G18)</f>
        <v>5</v>
      </c>
      <c r="H19" s="15">
        <f t="shared" ref="H19" si="6">WEEKDAY(H18)</f>
        <v>6</v>
      </c>
      <c r="I19" s="15">
        <f t="shared" ref="I19" si="7">WEEKDAY(I18)</f>
        <v>7</v>
      </c>
      <c r="J19" s="15">
        <f t="shared" ref="J19" si="8">WEEKDAY(J18)</f>
        <v>1</v>
      </c>
      <c r="K19" s="15">
        <f t="shared" ref="K19" si="9">WEEKDAY(K18)</f>
        <v>2</v>
      </c>
      <c r="L19" s="15">
        <f t="shared" ref="L19" si="10">WEEKDAY(L18)</f>
        <v>3</v>
      </c>
      <c r="M19" s="15">
        <f t="shared" ref="M19" si="11">WEEKDAY(M18)</f>
        <v>4</v>
      </c>
      <c r="N19" s="15">
        <f t="shared" ref="N19" si="12">WEEKDAY(N18)</f>
        <v>5</v>
      </c>
      <c r="O19" s="15">
        <f t="shared" ref="O19" si="13">WEEKDAY(O18)</f>
        <v>6</v>
      </c>
      <c r="P19" s="15">
        <f t="shared" ref="P19" si="14">WEEKDAY(P18)</f>
        <v>7</v>
      </c>
      <c r="Q19" s="15">
        <f t="shared" ref="Q19" si="15">WEEKDAY(Q18)</f>
        <v>1</v>
      </c>
      <c r="R19" s="15">
        <f t="shared" ref="R19" si="16">WEEKDAY(R18)</f>
        <v>2</v>
      </c>
      <c r="S19" s="15">
        <f t="shared" ref="S19" si="17">WEEKDAY(S18)</f>
        <v>3</v>
      </c>
      <c r="T19" s="15">
        <f t="shared" ref="T19" si="18">WEEKDAY(T18)</f>
        <v>4</v>
      </c>
      <c r="U19" s="15">
        <f t="shared" ref="U19" si="19">WEEKDAY(U18)</f>
        <v>5</v>
      </c>
      <c r="V19" s="15">
        <f t="shared" ref="V19" si="20">WEEKDAY(V18)</f>
        <v>6</v>
      </c>
      <c r="W19" s="15">
        <f t="shared" ref="W19" si="21">WEEKDAY(W18)</f>
        <v>7</v>
      </c>
      <c r="X19" s="15">
        <f t="shared" ref="X19" si="22">WEEKDAY(X18)</f>
        <v>1</v>
      </c>
      <c r="Y19" s="15">
        <f t="shared" ref="Y19" si="23">WEEKDAY(Y18)</f>
        <v>2</v>
      </c>
      <c r="Z19" s="15">
        <f t="shared" ref="Z19" si="24">WEEKDAY(Z18)</f>
        <v>3</v>
      </c>
      <c r="AA19" s="15">
        <f t="shared" ref="AA19" si="25">WEEKDAY(AA18)</f>
        <v>4</v>
      </c>
      <c r="AB19" s="15">
        <f t="shared" ref="AB19" si="26">WEEKDAY(AB18)</f>
        <v>5</v>
      </c>
      <c r="AC19" s="15">
        <f t="shared" ref="AC19" si="27">WEEKDAY(AC18)</f>
        <v>6</v>
      </c>
      <c r="AD19" s="15">
        <f t="shared" ref="AD19" si="28">WEEKDAY(AD18)</f>
        <v>7</v>
      </c>
      <c r="AE19" s="15">
        <f t="shared" ref="AE19" si="29">WEEKDAY(AE18)</f>
        <v>1</v>
      </c>
      <c r="AF19" s="15">
        <f t="shared" ref="AF19" si="30">WEEKDAY(AF18)</f>
        <v>2</v>
      </c>
      <c r="AG19" s="15">
        <f t="shared" ref="AG19" si="31">WEEKDAY(AG18)</f>
        <v>3</v>
      </c>
      <c r="AH19" s="48"/>
      <c r="AI19" s="47"/>
      <c r="AJ19" s="59"/>
      <c r="AK19" s="59"/>
      <c r="AL19" s="59"/>
      <c r="AM19" s="59"/>
      <c r="AN19" s="10"/>
    </row>
    <row r="20" spans="2:41" x14ac:dyDescent="0.4">
      <c r="B20" s="3" t="s">
        <v>3</v>
      </c>
      <c r="C20" s="14">
        <f>C18</f>
        <v>46327</v>
      </c>
      <c r="D20" s="14">
        <f t="shared" ref="D20:AG20" si="32">D18</f>
        <v>46328</v>
      </c>
      <c r="E20" s="14">
        <f t="shared" si="32"/>
        <v>46329</v>
      </c>
      <c r="F20" s="14">
        <f t="shared" si="32"/>
        <v>46330</v>
      </c>
      <c r="G20" s="14">
        <f t="shared" si="32"/>
        <v>46331</v>
      </c>
      <c r="H20" s="14">
        <f t="shared" si="32"/>
        <v>46332</v>
      </c>
      <c r="I20" s="14">
        <f t="shared" si="32"/>
        <v>46333</v>
      </c>
      <c r="J20" s="14">
        <f t="shared" si="32"/>
        <v>46334</v>
      </c>
      <c r="K20" s="14">
        <f t="shared" si="32"/>
        <v>46335</v>
      </c>
      <c r="L20" s="14">
        <f t="shared" si="32"/>
        <v>46336</v>
      </c>
      <c r="M20" s="14">
        <f t="shared" si="32"/>
        <v>46337</v>
      </c>
      <c r="N20" s="14">
        <f t="shared" si="32"/>
        <v>46338</v>
      </c>
      <c r="O20" s="14">
        <f t="shared" si="32"/>
        <v>46339</v>
      </c>
      <c r="P20" s="14">
        <f t="shared" si="32"/>
        <v>46340</v>
      </c>
      <c r="Q20" s="14">
        <f t="shared" si="32"/>
        <v>46341</v>
      </c>
      <c r="R20" s="14">
        <f t="shared" si="32"/>
        <v>46342</v>
      </c>
      <c r="S20" s="14">
        <f t="shared" si="32"/>
        <v>46343</v>
      </c>
      <c r="T20" s="14">
        <f t="shared" si="32"/>
        <v>46344</v>
      </c>
      <c r="U20" s="14">
        <f t="shared" si="32"/>
        <v>46345</v>
      </c>
      <c r="V20" s="14">
        <f t="shared" si="32"/>
        <v>46346</v>
      </c>
      <c r="W20" s="14">
        <f t="shared" si="32"/>
        <v>46347</v>
      </c>
      <c r="X20" s="14">
        <f t="shared" si="32"/>
        <v>46348</v>
      </c>
      <c r="Y20" s="14">
        <f t="shared" si="32"/>
        <v>46349</v>
      </c>
      <c r="Z20" s="14">
        <f t="shared" si="32"/>
        <v>46350</v>
      </c>
      <c r="AA20" s="14">
        <f t="shared" si="32"/>
        <v>46351</v>
      </c>
      <c r="AB20" s="14">
        <f t="shared" si="32"/>
        <v>46352</v>
      </c>
      <c r="AC20" s="14">
        <f t="shared" si="32"/>
        <v>46353</v>
      </c>
      <c r="AD20" s="14">
        <f t="shared" si="32"/>
        <v>46354</v>
      </c>
      <c r="AE20" s="14">
        <f t="shared" si="32"/>
        <v>46355</v>
      </c>
      <c r="AF20" s="14">
        <f t="shared" si="32"/>
        <v>46356</v>
      </c>
      <c r="AG20" s="14">
        <f t="shared" si="32"/>
        <v>46357</v>
      </c>
      <c r="AH20" s="48"/>
      <c r="AI20" s="47"/>
      <c r="AJ20" s="59"/>
      <c r="AK20" s="59"/>
      <c r="AL20" s="59"/>
      <c r="AM20" s="59"/>
    </row>
    <row r="21" spans="2:41" ht="27" customHeight="1" x14ac:dyDescent="0.4">
      <c r="B21" s="47" t="s">
        <v>8</v>
      </c>
      <c r="C21" s="60"/>
      <c r="D21" s="60"/>
      <c r="E21" s="67"/>
      <c r="F21" s="42"/>
      <c r="G21" s="60"/>
      <c r="H21" s="60"/>
      <c r="I21" s="60"/>
      <c r="J21" s="60"/>
      <c r="K21" s="60"/>
      <c r="L21" s="42"/>
      <c r="M21" s="42"/>
      <c r="N21" s="60"/>
      <c r="O21" s="60"/>
      <c r="P21" s="60"/>
      <c r="Q21" s="60"/>
      <c r="R21" s="60"/>
      <c r="S21" s="42"/>
      <c r="T21" s="42"/>
      <c r="U21" s="60"/>
      <c r="V21" s="60"/>
      <c r="W21" s="60"/>
      <c r="X21" s="60"/>
      <c r="Y21" s="52"/>
      <c r="Z21" s="42"/>
      <c r="AA21" s="42"/>
      <c r="AB21" s="60"/>
      <c r="AC21" s="60"/>
      <c r="AD21" s="60"/>
      <c r="AE21" s="60"/>
      <c r="AF21" s="60"/>
      <c r="AG21" s="45"/>
      <c r="AH21" s="48"/>
      <c r="AI21" s="47"/>
      <c r="AJ21" s="59"/>
      <c r="AK21" s="59"/>
      <c r="AL21" s="59"/>
      <c r="AM21" s="59"/>
    </row>
    <row r="22" spans="2:41" ht="27" customHeight="1" x14ac:dyDescent="0.4">
      <c r="B22" s="48"/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53"/>
      <c r="Z22" s="43"/>
      <c r="AA22" s="43"/>
      <c r="AB22" s="43"/>
      <c r="AC22" s="43"/>
      <c r="AD22" s="43"/>
      <c r="AE22" s="43"/>
      <c r="AF22" s="43"/>
      <c r="AG22" s="45"/>
      <c r="AH22" s="48"/>
      <c r="AI22" s="47"/>
      <c r="AJ22" s="59"/>
      <c r="AK22" s="59"/>
      <c r="AL22" s="59"/>
      <c r="AM22" s="59"/>
    </row>
    <row r="23" spans="2:41" ht="27" customHeight="1" x14ac:dyDescent="0.4">
      <c r="B23" s="48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53"/>
      <c r="Z23" s="43"/>
      <c r="AA23" s="43"/>
      <c r="AB23" s="43"/>
      <c r="AC23" s="43"/>
      <c r="AD23" s="43"/>
      <c r="AE23" s="43"/>
      <c r="AF23" s="43"/>
      <c r="AG23" s="45"/>
      <c r="AH23" s="48"/>
      <c r="AI23" s="47"/>
      <c r="AJ23" s="59"/>
      <c r="AK23" s="59"/>
      <c r="AL23" s="59"/>
      <c r="AM23" s="59"/>
    </row>
    <row r="24" spans="2:41" x14ac:dyDescent="0.4">
      <c r="B24" s="3" t="s">
        <v>9</v>
      </c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>
        <f>COUNTIF(C24:AG24,"○")</f>
        <v>0</v>
      </c>
      <c r="AI24" s="13">
        <f>AK24-AJ24</f>
        <v>46357</v>
      </c>
      <c r="AJ24" s="3">
        <f>COUNTIF(B24:AF24,"×")</f>
        <v>0</v>
      </c>
      <c r="AK24" s="17">
        <f>MAX(AC18:AG18)</f>
        <v>46357</v>
      </c>
      <c r="AL24" s="3">
        <f>COUNTIF(C19:AG19,7)+COUNTIF(C19:AG19,1)</f>
        <v>9</v>
      </c>
      <c r="AM24" s="3" t="str">
        <f>IF(AH24&gt;=AL24,"○","×")</f>
        <v>×</v>
      </c>
    </row>
    <row r="25" spans="2:41" x14ac:dyDescent="0.4">
      <c r="B25" s="3" t="s">
        <v>71</v>
      </c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>
        <f>COUNTIF(C25:AG25,"○")</f>
        <v>0</v>
      </c>
      <c r="AI25" s="13">
        <f>AK25-AJ25</f>
        <v>46357</v>
      </c>
      <c r="AJ25" s="3">
        <f>COUNTIF(B25:AF25,"×")</f>
        <v>0</v>
      </c>
      <c r="AK25" s="17">
        <f>MAX(AC18:AG18)</f>
        <v>46357</v>
      </c>
      <c r="AL25" s="3">
        <f>COUNTIF(C19:AG19,7)+COUNTIF(C19:AG19,1)</f>
        <v>9</v>
      </c>
      <c r="AM25" s="3" t="str">
        <f>IF(AH25&gt;=AL25,"○","×")</f>
        <v>×</v>
      </c>
    </row>
    <row r="26" spans="2:41" ht="27" customHeight="1" x14ac:dyDescent="0.4"/>
    <row r="27" spans="2:41" ht="18.75" customHeight="1" x14ac:dyDescent="0.4">
      <c r="B27" s="3" t="s">
        <v>1</v>
      </c>
      <c r="C27" s="61">
        <f>DATE($AD$4,$AE$4+2,1)</f>
        <v>46357</v>
      </c>
      <c r="D27" s="62"/>
      <c r="E27" s="62"/>
      <c r="F27" s="62"/>
      <c r="G27" s="62"/>
      <c r="H27" s="62"/>
      <c r="I27" s="62"/>
      <c r="J27" s="62"/>
      <c r="K27" s="62"/>
      <c r="L27" s="62"/>
      <c r="M27" s="62"/>
      <c r="N27" s="62"/>
      <c r="O27" s="62"/>
      <c r="P27" s="62"/>
      <c r="Q27" s="62"/>
      <c r="R27" s="62"/>
      <c r="S27" s="62"/>
      <c r="T27" s="62"/>
      <c r="U27" s="62"/>
      <c r="V27" s="62"/>
      <c r="W27" s="62"/>
      <c r="X27" s="62"/>
      <c r="Y27" s="62"/>
      <c r="Z27" s="62"/>
      <c r="AA27" s="62"/>
      <c r="AB27" s="62"/>
      <c r="AC27" s="62"/>
      <c r="AD27" s="62"/>
      <c r="AE27" s="62"/>
      <c r="AF27" s="62"/>
      <c r="AG27" s="63"/>
      <c r="AH27" s="47" t="s">
        <v>10</v>
      </c>
      <c r="AI27" s="47" t="s">
        <v>16</v>
      </c>
      <c r="AJ27" s="59" t="s">
        <v>30</v>
      </c>
      <c r="AK27" s="59" t="s">
        <v>32</v>
      </c>
      <c r="AL27" s="59" t="s">
        <v>31</v>
      </c>
      <c r="AM27" s="59" t="s">
        <v>33</v>
      </c>
      <c r="AO27" s="16"/>
    </row>
    <row r="28" spans="2:41" x14ac:dyDescent="0.4">
      <c r="B28" s="3" t="s">
        <v>2</v>
      </c>
      <c r="C28" s="13">
        <f>DATE($AD$4,$AE$4+2,1)</f>
        <v>46357</v>
      </c>
      <c r="D28" s="13">
        <f>DATE($AD$4,$AE$4+2,2)</f>
        <v>46358</v>
      </c>
      <c r="E28" s="13">
        <f>DATE($AD$4,$AE$4+2,3)</f>
        <v>46359</v>
      </c>
      <c r="F28" s="13">
        <f>DATE($AD$4,$AE$4+2,4)</f>
        <v>46360</v>
      </c>
      <c r="G28" s="13">
        <f>DATE($AD$4,$AE$4+2,5)</f>
        <v>46361</v>
      </c>
      <c r="H28" s="13">
        <f>DATE($AD$4,$AE$4+2,6)</f>
        <v>46362</v>
      </c>
      <c r="I28" s="13">
        <f>DATE($AD$4,$AE$4+2,7)</f>
        <v>46363</v>
      </c>
      <c r="J28" s="13">
        <f>DATE($AD$4,$AE$4+2,8)</f>
        <v>46364</v>
      </c>
      <c r="K28" s="13">
        <f>DATE($AD$4,$AE$4+2,9)</f>
        <v>46365</v>
      </c>
      <c r="L28" s="13">
        <f>DATE($AD$4,$AE$4+2,10)</f>
        <v>46366</v>
      </c>
      <c r="M28" s="13">
        <f>DATE($AD$4,$AE$4+2,11)</f>
        <v>46367</v>
      </c>
      <c r="N28" s="13">
        <f>DATE($AD$4,$AE$4+2,12)</f>
        <v>46368</v>
      </c>
      <c r="O28" s="13">
        <f>DATE($AD$4,$AE$4+2,13)</f>
        <v>46369</v>
      </c>
      <c r="P28" s="13">
        <f>DATE($AD$4,$AE$4+2,14)</f>
        <v>46370</v>
      </c>
      <c r="Q28" s="13">
        <f>DATE($AD$4,$AE$4+2,15)</f>
        <v>46371</v>
      </c>
      <c r="R28" s="13">
        <f>DATE($AD$4,$AE$4+2,16)</f>
        <v>46372</v>
      </c>
      <c r="S28" s="13">
        <f>DATE($AD$4,$AE$4+2,17)</f>
        <v>46373</v>
      </c>
      <c r="T28" s="13">
        <f>DATE($AD$4,$AE$4+2,18)</f>
        <v>46374</v>
      </c>
      <c r="U28" s="13">
        <f>DATE($AD$4,$AE$4+2,19)</f>
        <v>46375</v>
      </c>
      <c r="V28" s="13">
        <f>DATE($AD$4,$AE$4+2,20)</f>
        <v>46376</v>
      </c>
      <c r="W28" s="13">
        <f>DATE($AD$4,$AE$4+2,21)</f>
        <v>46377</v>
      </c>
      <c r="X28" s="13">
        <f>DATE($AD$4,$AE$4+2,22)</f>
        <v>46378</v>
      </c>
      <c r="Y28" s="13">
        <f>DATE($AD$4,$AE$4+2,23)</f>
        <v>46379</v>
      </c>
      <c r="Z28" s="13">
        <f>DATE($AD$4,$AE$4+2,24)</f>
        <v>46380</v>
      </c>
      <c r="AA28" s="13">
        <f>DATE($AD$4,$AE$4+2,25)</f>
        <v>46381</v>
      </c>
      <c r="AB28" s="13">
        <f>DATE($AD$4,$AE$4+2,26)</f>
        <v>46382</v>
      </c>
      <c r="AC28" s="13">
        <f>DATE($AD$4,$AE$4+2,27)</f>
        <v>46383</v>
      </c>
      <c r="AD28" s="13">
        <f>DATE($AD$4,$AE$4+2,28)</f>
        <v>46384</v>
      </c>
      <c r="AE28" s="13">
        <f>DATE($AD$4,$AE$4+2,29)</f>
        <v>46385</v>
      </c>
      <c r="AF28" s="13">
        <f>DATE($AD$4,$AE$4+2,30)</f>
        <v>46386</v>
      </c>
      <c r="AG28" s="13">
        <f>DATE($AD$4,$AE$4+2,31)</f>
        <v>46387</v>
      </c>
      <c r="AH28" s="48"/>
      <c r="AI28" s="47"/>
      <c r="AJ28" s="59"/>
      <c r="AK28" s="59"/>
      <c r="AL28" s="59"/>
      <c r="AM28" s="59"/>
    </row>
    <row r="29" spans="2:41" hidden="1" x14ac:dyDescent="0.4">
      <c r="B29" s="3"/>
      <c r="C29" s="15">
        <f>WEEKDAY(C28)</f>
        <v>3</v>
      </c>
      <c r="D29" s="15">
        <f t="shared" ref="D29" si="33">WEEKDAY(D28)</f>
        <v>4</v>
      </c>
      <c r="E29" s="15">
        <f t="shared" ref="E29" si="34">WEEKDAY(E28)</f>
        <v>5</v>
      </c>
      <c r="F29" s="15">
        <f t="shared" ref="F29" si="35">WEEKDAY(F28)</f>
        <v>6</v>
      </c>
      <c r="G29" s="15">
        <f t="shared" ref="G29" si="36">WEEKDAY(G28)</f>
        <v>7</v>
      </c>
      <c r="H29" s="15">
        <f t="shared" ref="H29" si="37">WEEKDAY(H28)</f>
        <v>1</v>
      </c>
      <c r="I29" s="15">
        <f t="shared" ref="I29" si="38">WEEKDAY(I28)</f>
        <v>2</v>
      </c>
      <c r="J29" s="15">
        <f t="shared" ref="J29" si="39">WEEKDAY(J28)</f>
        <v>3</v>
      </c>
      <c r="K29" s="15">
        <f t="shared" ref="K29" si="40">WEEKDAY(K28)</f>
        <v>4</v>
      </c>
      <c r="L29" s="15">
        <f t="shared" ref="L29" si="41">WEEKDAY(L28)</f>
        <v>5</v>
      </c>
      <c r="M29" s="15">
        <f t="shared" ref="M29" si="42">WEEKDAY(M28)</f>
        <v>6</v>
      </c>
      <c r="N29" s="15">
        <f t="shared" ref="N29" si="43">WEEKDAY(N28)</f>
        <v>7</v>
      </c>
      <c r="O29" s="15">
        <f t="shared" ref="O29" si="44">WEEKDAY(O28)</f>
        <v>1</v>
      </c>
      <c r="P29" s="15">
        <f t="shared" ref="P29" si="45">WEEKDAY(P28)</f>
        <v>2</v>
      </c>
      <c r="Q29" s="15">
        <f t="shared" ref="Q29" si="46">WEEKDAY(Q28)</f>
        <v>3</v>
      </c>
      <c r="R29" s="15">
        <f t="shared" ref="R29" si="47">WEEKDAY(R28)</f>
        <v>4</v>
      </c>
      <c r="S29" s="15">
        <f t="shared" ref="S29" si="48">WEEKDAY(S28)</f>
        <v>5</v>
      </c>
      <c r="T29" s="15">
        <f t="shared" ref="T29" si="49">WEEKDAY(T28)</f>
        <v>6</v>
      </c>
      <c r="U29" s="15">
        <f t="shared" ref="U29" si="50">WEEKDAY(U28)</f>
        <v>7</v>
      </c>
      <c r="V29" s="15">
        <f t="shared" ref="V29" si="51">WEEKDAY(V28)</f>
        <v>1</v>
      </c>
      <c r="W29" s="15">
        <f t="shared" ref="W29" si="52">WEEKDAY(W28)</f>
        <v>2</v>
      </c>
      <c r="X29" s="15">
        <f t="shared" ref="X29" si="53">WEEKDAY(X28)</f>
        <v>3</v>
      </c>
      <c r="Y29" s="15">
        <f t="shared" ref="Y29" si="54">WEEKDAY(Y28)</f>
        <v>4</v>
      </c>
      <c r="Z29" s="15">
        <f t="shared" ref="Z29" si="55">WEEKDAY(Z28)</f>
        <v>5</v>
      </c>
      <c r="AA29" s="15">
        <f t="shared" ref="AA29" si="56">WEEKDAY(AA28)</f>
        <v>6</v>
      </c>
      <c r="AB29" s="15">
        <f t="shared" ref="AB29" si="57">WEEKDAY(AB28)</f>
        <v>7</v>
      </c>
      <c r="AC29" s="15">
        <f t="shared" ref="AC29" si="58">WEEKDAY(AC28)</f>
        <v>1</v>
      </c>
      <c r="AD29" s="15">
        <f t="shared" ref="AD29" si="59">WEEKDAY(AD28)</f>
        <v>2</v>
      </c>
      <c r="AE29" s="15">
        <f t="shared" ref="AE29" si="60">WEEKDAY(AE28)</f>
        <v>3</v>
      </c>
      <c r="AF29" s="15">
        <f t="shared" ref="AF29" si="61">WEEKDAY(AF28)</f>
        <v>4</v>
      </c>
      <c r="AG29" s="15">
        <f t="shared" ref="AG29" si="62">WEEKDAY(AG28)</f>
        <v>5</v>
      </c>
      <c r="AH29" s="48"/>
      <c r="AI29" s="47"/>
      <c r="AJ29" s="59"/>
      <c r="AK29" s="59"/>
      <c r="AL29" s="59"/>
      <c r="AM29" s="59"/>
      <c r="AN29" s="10"/>
    </row>
    <row r="30" spans="2:41" x14ac:dyDescent="0.4">
      <c r="B30" s="3" t="s">
        <v>3</v>
      </c>
      <c r="C30" s="14">
        <f>C28</f>
        <v>46357</v>
      </c>
      <c r="D30" s="14">
        <f t="shared" ref="D30:AF30" si="63">D28</f>
        <v>46358</v>
      </c>
      <c r="E30" s="14">
        <f t="shared" si="63"/>
        <v>46359</v>
      </c>
      <c r="F30" s="14">
        <f t="shared" si="63"/>
        <v>46360</v>
      </c>
      <c r="G30" s="14">
        <f t="shared" si="63"/>
        <v>46361</v>
      </c>
      <c r="H30" s="14">
        <f t="shared" si="63"/>
        <v>46362</v>
      </c>
      <c r="I30" s="14">
        <f t="shared" si="63"/>
        <v>46363</v>
      </c>
      <c r="J30" s="14">
        <f t="shared" si="63"/>
        <v>46364</v>
      </c>
      <c r="K30" s="14">
        <f t="shared" si="63"/>
        <v>46365</v>
      </c>
      <c r="L30" s="14">
        <f t="shared" si="63"/>
        <v>46366</v>
      </c>
      <c r="M30" s="14">
        <f t="shared" si="63"/>
        <v>46367</v>
      </c>
      <c r="N30" s="14">
        <f t="shared" si="63"/>
        <v>46368</v>
      </c>
      <c r="O30" s="14">
        <f t="shared" si="63"/>
        <v>46369</v>
      </c>
      <c r="P30" s="14">
        <f t="shared" si="63"/>
        <v>46370</v>
      </c>
      <c r="Q30" s="14">
        <f t="shared" si="63"/>
        <v>46371</v>
      </c>
      <c r="R30" s="14">
        <f t="shared" si="63"/>
        <v>46372</v>
      </c>
      <c r="S30" s="14">
        <f t="shared" si="63"/>
        <v>46373</v>
      </c>
      <c r="T30" s="14">
        <f t="shared" si="63"/>
        <v>46374</v>
      </c>
      <c r="U30" s="14">
        <f t="shared" si="63"/>
        <v>46375</v>
      </c>
      <c r="V30" s="14">
        <f t="shared" si="63"/>
        <v>46376</v>
      </c>
      <c r="W30" s="14">
        <f t="shared" si="63"/>
        <v>46377</v>
      </c>
      <c r="X30" s="14">
        <f t="shared" si="63"/>
        <v>46378</v>
      </c>
      <c r="Y30" s="14">
        <f t="shared" si="63"/>
        <v>46379</v>
      </c>
      <c r="Z30" s="14">
        <f t="shared" si="63"/>
        <v>46380</v>
      </c>
      <c r="AA30" s="14">
        <f t="shared" si="63"/>
        <v>46381</v>
      </c>
      <c r="AB30" s="14">
        <f t="shared" si="63"/>
        <v>46382</v>
      </c>
      <c r="AC30" s="14">
        <f t="shared" si="63"/>
        <v>46383</v>
      </c>
      <c r="AD30" s="14">
        <f t="shared" si="63"/>
        <v>46384</v>
      </c>
      <c r="AE30" s="14">
        <f t="shared" si="63"/>
        <v>46385</v>
      </c>
      <c r="AF30" s="14">
        <f t="shared" si="63"/>
        <v>46386</v>
      </c>
      <c r="AG30" s="14">
        <f>AG28</f>
        <v>46387</v>
      </c>
      <c r="AH30" s="48"/>
      <c r="AI30" s="47"/>
      <c r="AJ30" s="59"/>
      <c r="AK30" s="59"/>
      <c r="AL30" s="59"/>
      <c r="AM30" s="59"/>
      <c r="AN30" s="10"/>
    </row>
    <row r="31" spans="2:41" ht="27" customHeight="1" x14ac:dyDescent="0.4">
      <c r="B31" s="47" t="s">
        <v>8</v>
      </c>
      <c r="C31" s="60"/>
      <c r="D31" s="60"/>
      <c r="E31" s="60"/>
      <c r="F31" s="60"/>
      <c r="G31" s="60"/>
      <c r="H31" s="60"/>
      <c r="I31" s="60"/>
      <c r="J31" s="60"/>
      <c r="K31" s="60"/>
      <c r="L31" s="60"/>
      <c r="M31" s="60"/>
      <c r="N31" s="60"/>
      <c r="O31" s="60"/>
      <c r="P31" s="60"/>
      <c r="Q31" s="60"/>
      <c r="R31" s="60"/>
      <c r="S31" s="60"/>
      <c r="T31" s="60"/>
      <c r="U31" s="60"/>
      <c r="V31" s="60"/>
      <c r="W31" s="60"/>
      <c r="X31" s="60"/>
      <c r="Y31" s="56"/>
      <c r="Z31" s="67"/>
      <c r="AA31" s="60"/>
      <c r="AB31" s="60"/>
      <c r="AC31" s="60"/>
      <c r="AD31" s="60"/>
      <c r="AE31" s="52"/>
      <c r="AF31" s="52"/>
      <c r="AG31" s="68"/>
      <c r="AH31" s="48"/>
      <c r="AI31" s="47"/>
      <c r="AJ31" s="59"/>
      <c r="AK31" s="59"/>
      <c r="AL31" s="59"/>
      <c r="AM31" s="59"/>
    </row>
    <row r="32" spans="2:41" ht="27" customHeight="1" x14ac:dyDescent="0.4">
      <c r="B32" s="48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53"/>
      <c r="Z32" s="43"/>
      <c r="AA32" s="43"/>
      <c r="AB32" s="43"/>
      <c r="AC32" s="43"/>
      <c r="AD32" s="43"/>
      <c r="AE32" s="53"/>
      <c r="AF32" s="53"/>
      <c r="AG32" s="69"/>
      <c r="AH32" s="48"/>
      <c r="AI32" s="47"/>
      <c r="AJ32" s="59"/>
      <c r="AK32" s="59"/>
      <c r="AL32" s="59"/>
      <c r="AM32" s="59"/>
    </row>
    <row r="33" spans="2:41" ht="27" customHeight="1" x14ac:dyDescent="0.4">
      <c r="B33" s="48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53"/>
      <c r="Z33" s="43"/>
      <c r="AA33" s="43"/>
      <c r="AB33" s="43"/>
      <c r="AC33" s="43"/>
      <c r="AD33" s="43"/>
      <c r="AE33" s="53"/>
      <c r="AF33" s="53"/>
      <c r="AG33" s="69"/>
      <c r="AH33" s="48"/>
      <c r="AI33" s="47"/>
      <c r="AJ33" s="59"/>
      <c r="AK33" s="59"/>
      <c r="AL33" s="59"/>
      <c r="AM33" s="59"/>
    </row>
    <row r="34" spans="2:41" x14ac:dyDescent="0.4">
      <c r="B34" s="3" t="s">
        <v>9</v>
      </c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>
        <f>COUNTIF(C34:AG34,"○")</f>
        <v>0</v>
      </c>
      <c r="AI34" s="13">
        <f>AK34-AJ34</f>
        <v>46387</v>
      </c>
      <c r="AJ34" s="3">
        <f>COUNTIF(B34:AF34,"×")</f>
        <v>0</v>
      </c>
      <c r="AK34" s="17">
        <f>MAX(AC28:AG28)</f>
        <v>46387</v>
      </c>
      <c r="AL34" s="3">
        <f>COUNTIF(C29:AG29,7)+COUNTIF(C29:AG29,1)</f>
        <v>8</v>
      </c>
      <c r="AM34" s="3" t="str">
        <f>IF(AH34&gt;=AL34,"○","×")</f>
        <v>×</v>
      </c>
    </row>
    <row r="35" spans="2:41" x14ac:dyDescent="0.4">
      <c r="B35" s="3" t="s">
        <v>71</v>
      </c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>
        <f>COUNTIF(C35:AG35,"○")</f>
        <v>0</v>
      </c>
      <c r="AI35" s="13">
        <f>AK35-AJ35</f>
        <v>46387</v>
      </c>
      <c r="AJ35" s="3">
        <f>COUNTIF(B35:AF35,"×")</f>
        <v>0</v>
      </c>
      <c r="AK35" s="17">
        <f>MAX(AC28:AG28)</f>
        <v>46387</v>
      </c>
      <c r="AL35" s="3">
        <f>COUNTIF(C29:AG29,7)+COUNTIF(C29:AG29,1)</f>
        <v>8</v>
      </c>
      <c r="AM35" s="3" t="str">
        <f>IF(AH35&gt;=AL35,"○","×")</f>
        <v>×</v>
      </c>
    </row>
    <row r="36" spans="2:41" ht="27" customHeight="1" x14ac:dyDescent="0.4"/>
    <row r="37" spans="2:41" ht="18.75" customHeight="1" x14ac:dyDescent="0.4">
      <c r="B37" s="3" t="s">
        <v>1</v>
      </c>
      <c r="C37" s="61">
        <f>DATE($AD$4,$AE$4+3,1)</f>
        <v>46388</v>
      </c>
      <c r="D37" s="62"/>
      <c r="E37" s="62"/>
      <c r="F37" s="62"/>
      <c r="G37" s="62"/>
      <c r="H37" s="62"/>
      <c r="I37" s="62"/>
      <c r="J37" s="62"/>
      <c r="K37" s="62"/>
      <c r="L37" s="62"/>
      <c r="M37" s="62"/>
      <c r="N37" s="62"/>
      <c r="O37" s="62"/>
      <c r="P37" s="62"/>
      <c r="Q37" s="62"/>
      <c r="R37" s="62"/>
      <c r="S37" s="62"/>
      <c r="T37" s="62"/>
      <c r="U37" s="62"/>
      <c r="V37" s="62"/>
      <c r="W37" s="62"/>
      <c r="X37" s="62"/>
      <c r="Y37" s="62"/>
      <c r="Z37" s="62"/>
      <c r="AA37" s="62"/>
      <c r="AB37" s="62"/>
      <c r="AC37" s="62"/>
      <c r="AD37" s="62"/>
      <c r="AE37" s="62"/>
      <c r="AF37" s="62"/>
      <c r="AG37" s="63"/>
      <c r="AH37" s="47" t="s">
        <v>10</v>
      </c>
      <c r="AI37" s="47" t="s">
        <v>16</v>
      </c>
      <c r="AJ37" s="59" t="s">
        <v>30</v>
      </c>
      <c r="AK37" s="59" t="s">
        <v>32</v>
      </c>
      <c r="AL37" s="59" t="s">
        <v>31</v>
      </c>
      <c r="AM37" s="59" t="s">
        <v>33</v>
      </c>
      <c r="AO37" s="16"/>
    </row>
    <row r="38" spans="2:41" x14ac:dyDescent="0.4">
      <c r="B38" s="3" t="s">
        <v>2</v>
      </c>
      <c r="C38" s="13">
        <f>DATE($AD$4,$AE$4+3,1)</f>
        <v>46388</v>
      </c>
      <c r="D38" s="13">
        <f>DATE($AD$4,$AE$4+3,2)</f>
        <v>46389</v>
      </c>
      <c r="E38" s="13">
        <f>DATE($AD$4,$AE$4+3,3)</f>
        <v>46390</v>
      </c>
      <c r="F38" s="13">
        <f>DATE($AD$4,$AE$4+3,4)</f>
        <v>46391</v>
      </c>
      <c r="G38" s="13">
        <f>DATE($AD$4,$AE$4+3,5)</f>
        <v>46392</v>
      </c>
      <c r="H38" s="13">
        <f>DATE($AD$4,$AE$4+3,6)</f>
        <v>46393</v>
      </c>
      <c r="I38" s="13">
        <f>DATE($AD$4,$AE$4+3,7)</f>
        <v>46394</v>
      </c>
      <c r="J38" s="13">
        <f>DATE($AD$4,$AE$4+3,8)</f>
        <v>46395</v>
      </c>
      <c r="K38" s="13">
        <f>DATE($AD$4,$AE$4+3,9)</f>
        <v>46396</v>
      </c>
      <c r="L38" s="13">
        <f>DATE($AD$4,$AE$4+3,10)</f>
        <v>46397</v>
      </c>
      <c r="M38" s="13">
        <f>DATE($AD$4,$AE$4+3,11)</f>
        <v>46398</v>
      </c>
      <c r="N38" s="13">
        <f>DATE($AD$4,$AE$4+3,12)</f>
        <v>46399</v>
      </c>
      <c r="O38" s="13">
        <f>DATE($AD$4,$AE$4+3,13)</f>
        <v>46400</v>
      </c>
      <c r="P38" s="13">
        <f>DATE($AD$4,$AE$4+3,14)</f>
        <v>46401</v>
      </c>
      <c r="Q38" s="13">
        <f>DATE($AD$4,$AE$4+3,15)</f>
        <v>46402</v>
      </c>
      <c r="R38" s="13">
        <f>DATE($AD$4,$AE$4+3,16)</f>
        <v>46403</v>
      </c>
      <c r="S38" s="13">
        <f>DATE($AD$4,$AE$4+3,17)</f>
        <v>46404</v>
      </c>
      <c r="T38" s="13">
        <f>DATE($AD$4,$AE$4+3,18)</f>
        <v>46405</v>
      </c>
      <c r="U38" s="13">
        <f>DATE($AD$4,$AE$4+3,19)</f>
        <v>46406</v>
      </c>
      <c r="V38" s="13">
        <f>DATE($AD$4,$AE$4+3,20)</f>
        <v>46407</v>
      </c>
      <c r="W38" s="13">
        <f>DATE($AD$4,$AE$4+3,21)</f>
        <v>46408</v>
      </c>
      <c r="X38" s="13">
        <f>DATE($AD$4,$AE$4+3,22)</f>
        <v>46409</v>
      </c>
      <c r="Y38" s="13">
        <f>DATE($AD$4,$AE$4+3,23)</f>
        <v>46410</v>
      </c>
      <c r="Z38" s="13">
        <f>DATE($AD$4,$AE$4+3,24)</f>
        <v>46411</v>
      </c>
      <c r="AA38" s="13">
        <f>DATE($AD$4,$AE$4+3,25)</f>
        <v>46412</v>
      </c>
      <c r="AB38" s="13">
        <f>DATE($AD$4,$AE$4+3,26)</f>
        <v>46413</v>
      </c>
      <c r="AC38" s="13">
        <f>DATE($AD$4,$AE$4+3,27)</f>
        <v>46414</v>
      </c>
      <c r="AD38" s="13">
        <f>DATE($AD$4,$AE$4+3,28)</f>
        <v>46415</v>
      </c>
      <c r="AE38" s="13">
        <f>DATE($AD$4,$AE$4+3,29)</f>
        <v>46416</v>
      </c>
      <c r="AF38" s="13">
        <f>DATE($AD$4,$AE$4+3,30)</f>
        <v>46417</v>
      </c>
      <c r="AG38" s="13">
        <f>DATE($AD$4,$AE$4+3,31)</f>
        <v>46418</v>
      </c>
      <c r="AH38" s="48"/>
      <c r="AI38" s="47"/>
      <c r="AJ38" s="59"/>
      <c r="AK38" s="59"/>
      <c r="AL38" s="59"/>
      <c r="AM38" s="59"/>
    </row>
    <row r="39" spans="2:41" hidden="1" x14ac:dyDescent="0.4">
      <c r="B39" s="3"/>
      <c r="C39" s="15">
        <f>WEEKDAY(C38)</f>
        <v>6</v>
      </c>
      <c r="D39" s="15">
        <f t="shared" ref="D39" si="64">WEEKDAY(D38)</f>
        <v>7</v>
      </c>
      <c r="E39" s="15">
        <f t="shared" ref="E39" si="65">WEEKDAY(E38)</f>
        <v>1</v>
      </c>
      <c r="F39" s="15">
        <f t="shared" ref="F39" si="66">WEEKDAY(F38)</f>
        <v>2</v>
      </c>
      <c r="G39" s="15">
        <f t="shared" ref="G39" si="67">WEEKDAY(G38)</f>
        <v>3</v>
      </c>
      <c r="H39" s="15">
        <f t="shared" ref="H39" si="68">WEEKDAY(H38)</f>
        <v>4</v>
      </c>
      <c r="I39" s="15">
        <f t="shared" ref="I39" si="69">WEEKDAY(I38)</f>
        <v>5</v>
      </c>
      <c r="J39" s="15">
        <f t="shared" ref="J39" si="70">WEEKDAY(J38)</f>
        <v>6</v>
      </c>
      <c r="K39" s="15">
        <f t="shared" ref="K39" si="71">WEEKDAY(K38)</f>
        <v>7</v>
      </c>
      <c r="L39" s="15">
        <f t="shared" ref="L39" si="72">WEEKDAY(L38)</f>
        <v>1</v>
      </c>
      <c r="M39" s="15">
        <f t="shared" ref="M39" si="73">WEEKDAY(M38)</f>
        <v>2</v>
      </c>
      <c r="N39" s="15">
        <f t="shared" ref="N39" si="74">WEEKDAY(N38)</f>
        <v>3</v>
      </c>
      <c r="O39" s="15">
        <f t="shared" ref="O39" si="75">WEEKDAY(O38)</f>
        <v>4</v>
      </c>
      <c r="P39" s="15">
        <f t="shared" ref="P39" si="76">WEEKDAY(P38)</f>
        <v>5</v>
      </c>
      <c r="Q39" s="15">
        <f t="shared" ref="Q39" si="77">WEEKDAY(Q38)</f>
        <v>6</v>
      </c>
      <c r="R39" s="15">
        <f t="shared" ref="R39" si="78">WEEKDAY(R38)</f>
        <v>7</v>
      </c>
      <c r="S39" s="15">
        <f t="shared" ref="S39" si="79">WEEKDAY(S38)</f>
        <v>1</v>
      </c>
      <c r="T39" s="15">
        <f t="shared" ref="T39" si="80">WEEKDAY(T38)</f>
        <v>2</v>
      </c>
      <c r="U39" s="15">
        <f t="shared" ref="U39" si="81">WEEKDAY(U38)</f>
        <v>3</v>
      </c>
      <c r="V39" s="15">
        <f t="shared" ref="V39" si="82">WEEKDAY(V38)</f>
        <v>4</v>
      </c>
      <c r="W39" s="15">
        <f t="shared" ref="W39" si="83">WEEKDAY(W38)</f>
        <v>5</v>
      </c>
      <c r="X39" s="15">
        <f t="shared" ref="X39" si="84">WEEKDAY(X38)</f>
        <v>6</v>
      </c>
      <c r="Y39" s="15">
        <f t="shared" ref="Y39" si="85">WEEKDAY(Y38)</f>
        <v>7</v>
      </c>
      <c r="Z39" s="15">
        <f t="shared" ref="Z39" si="86">WEEKDAY(Z38)</f>
        <v>1</v>
      </c>
      <c r="AA39" s="15">
        <f t="shared" ref="AA39" si="87">WEEKDAY(AA38)</f>
        <v>2</v>
      </c>
      <c r="AB39" s="15">
        <f t="shared" ref="AB39" si="88">WEEKDAY(AB38)</f>
        <v>3</v>
      </c>
      <c r="AC39" s="15">
        <f t="shared" ref="AC39" si="89">WEEKDAY(AC38)</f>
        <v>4</v>
      </c>
      <c r="AD39" s="15">
        <f t="shared" ref="AD39" si="90">WEEKDAY(AD38)</f>
        <v>5</v>
      </c>
      <c r="AE39" s="15">
        <f t="shared" ref="AE39" si="91">WEEKDAY(AE38)</f>
        <v>6</v>
      </c>
      <c r="AF39" s="15">
        <f t="shared" ref="AF39" si="92">WEEKDAY(AF38)</f>
        <v>7</v>
      </c>
      <c r="AG39" s="15">
        <f t="shared" ref="AG39" si="93">WEEKDAY(AG38)</f>
        <v>1</v>
      </c>
      <c r="AH39" s="48"/>
      <c r="AI39" s="47"/>
      <c r="AJ39" s="59"/>
      <c r="AK39" s="59"/>
      <c r="AL39" s="59"/>
      <c r="AM39" s="59"/>
      <c r="AN39" s="10"/>
    </row>
    <row r="40" spans="2:41" x14ac:dyDescent="0.4">
      <c r="B40" s="3" t="s">
        <v>3</v>
      </c>
      <c r="C40" s="14">
        <f>C38</f>
        <v>46388</v>
      </c>
      <c r="D40" s="14">
        <f t="shared" ref="D40:AG40" si="94">D38</f>
        <v>46389</v>
      </c>
      <c r="E40" s="14">
        <f t="shared" si="94"/>
        <v>46390</v>
      </c>
      <c r="F40" s="14">
        <f t="shared" si="94"/>
        <v>46391</v>
      </c>
      <c r="G40" s="14">
        <f t="shared" si="94"/>
        <v>46392</v>
      </c>
      <c r="H40" s="14">
        <f t="shared" si="94"/>
        <v>46393</v>
      </c>
      <c r="I40" s="14">
        <f t="shared" si="94"/>
        <v>46394</v>
      </c>
      <c r="J40" s="14">
        <f t="shared" si="94"/>
        <v>46395</v>
      </c>
      <c r="K40" s="14">
        <f t="shared" si="94"/>
        <v>46396</v>
      </c>
      <c r="L40" s="14">
        <f t="shared" si="94"/>
        <v>46397</v>
      </c>
      <c r="M40" s="14">
        <f t="shared" si="94"/>
        <v>46398</v>
      </c>
      <c r="N40" s="14">
        <f t="shared" si="94"/>
        <v>46399</v>
      </c>
      <c r="O40" s="14">
        <f t="shared" si="94"/>
        <v>46400</v>
      </c>
      <c r="P40" s="14">
        <f t="shared" si="94"/>
        <v>46401</v>
      </c>
      <c r="Q40" s="14">
        <f t="shared" si="94"/>
        <v>46402</v>
      </c>
      <c r="R40" s="14">
        <f t="shared" si="94"/>
        <v>46403</v>
      </c>
      <c r="S40" s="14">
        <f t="shared" si="94"/>
        <v>46404</v>
      </c>
      <c r="T40" s="14">
        <f t="shared" si="94"/>
        <v>46405</v>
      </c>
      <c r="U40" s="14">
        <f t="shared" si="94"/>
        <v>46406</v>
      </c>
      <c r="V40" s="14">
        <f t="shared" si="94"/>
        <v>46407</v>
      </c>
      <c r="W40" s="14">
        <f t="shared" si="94"/>
        <v>46408</v>
      </c>
      <c r="X40" s="14">
        <f t="shared" si="94"/>
        <v>46409</v>
      </c>
      <c r="Y40" s="14">
        <f t="shared" si="94"/>
        <v>46410</v>
      </c>
      <c r="Z40" s="14">
        <f t="shared" si="94"/>
        <v>46411</v>
      </c>
      <c r="AA40" s="14">
        <f t="shared" si="94"/>
        <v>46412</v>
      </c>
      <c r="AB40" s="14">
        <f t="shared" si="94"/>
        <v>46413</v>
      </c>
      <c r="AC40" s="14">
        <f t="shared" si="94"/>
        <v>46414</v>
      </c>
      <c r="AD40" s="14">
        <f t="shared" si="94"/>
        <v>46415</v>
      </c>
      <c r="AE40" s="14">
        <f t="shared" si="94"/>
        <v>46416</v>
      </c>
      <c r="AF40" s="14">
        <f t="shared" si="94"/>
        <v>46417</v>
      </c>
      <c r="AG40" s="14">
        <f t="shared" si="94"/>
        <v>46418</v>
      </c>
      <c r="AH40" s="48"/>
      <c r="AI40" s="47"/>
      <c r="AJ40" s="59"/>
      <c r="AK40" s="59"/>
      <c r="AL40" s="59"/>
      <c r="AM40" s="59"/>
      <c r="AN40" s="10"/>
    </row>
    <row r="41" spans="2:41" ht="27" customHeight="1" x14ac:dyDescent="0.4">
      <c r="B41" s="47" t="s">
        <v>8</v>
      </c>
      <c r="C41" s="56"/>
      <c r="D41" s="52"/>
      <c r="E41" s="5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9"/>
      <c r="Q41" s="42"/>
      <c r="R41" s="42"/>
      <c r="S41" s="42"/>
      <c r="T41" s="42"/>
      <c r="U41" s="42"/>
      <c r="V41" s="42"/>
      <c r="W41" s="42"/>
      <c r="X41" s="42"/>
      <c r="Y41" s="42"/>
      <c r="Z41" s="42"/>
      <c r="AA41" s="42"/>
      <c r="AB41" s="42"/>
      <c r="AC41" s="42"/>
      <c r="AD41" s="42"/>
      <c r="AE41" s="42"/>
      <c r="AF41" s="42"/>
      <c r="AG41" s="45"/>
      <c r="AH41" s="48"/>
      <c r="AI41" s="47"/>
      <c r="AJ41" s="59"/>
      <c r="AK41" s="59"/>
      <c r="AL41" s="59"/>
      <c r="AM41" s="59"/>
    </row>
    <row r="42" spans="2:41" ht="27" customHeight="1" x14ac:dyDescent="0.4">
      <c r="B42" s="48"/>
      <c r="C42" s="53"/>
      <c r="D42" s="53"/>
      <c r="E42" s="5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5"/>
      <c r="AH42" s="48"/>
      <c r="AI42" s="47"/>
      <c r="AJ42" s="59"/>
      <c r="AK42" s="59"/>
      <c r="AL42" s="59"/>
      <c r="AM42" s="59"/>
    </row>
    <row r="43" spans="2:41" ht="27" customHeight="1" x14ac:dyDescent="0.4">
      <c r="B43" s="48"/>
      <c r="C43" s="53"/>
      <c r="D43" s="53"/>
      <c r="E43" s="5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45"/>
      <c r="AH43" s="48"/>
      <c r="AI43" s="47"/>
      <c r="AJ43" s="59"/>
      <c r="AK43" s="59"/>
      <c r="AL43" s="59"/>
      <c r="AM43" s="59"/>
    </row>
    <row r="44" spans="2:41" x14ac:dyDescent="0.4">
      <c r="B44" s="3" t="s">
        <v>9</v>
      </c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>
        <f>COUNTIF(C44:AG44,"○")</f>
        <v>0</v>
      </c>
      <c r="AI44" s="13">
        <f>AK44-AJ44</f>
        <v>46418</v>
      </c>
      <c r="AJ44" s="3">
        <f>COUNTIF(B44:AF44,"×")</f>
        <v>0</v>
      </c>
      <c r="AK44" s="17">
        <f>MAX(AC38:AG38)</f>
        <v>46418</v>
      </c>
      <c r="AL44" s="3">
        <f>COUNTIF(C39:AG39,7)+COUNTIF(C39:AG39,1)</f>
        <v>10</v>
      </c>
      <c r="AM44" s="3" t="str">
        <f>IF(AH44&gt;=AL44,"○","×")</f>
        <v>×</v>
      </c>
    </row>
    <row r="45" spans="2:41" x14ac:dyDescent="0.4">
      <c r="B45" s="3" t="s">
        <v>71</v>
      </c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>
        <f>COUNTIF(C45:AG45,"○")</f>
        <v>0</v>
      </c>
      <c r="AI45" s="13">
        <f>AK45-AJ45</f>
        <v>46418</v>
      </c>
      <c r="AJ45" s="3">
        <f>COUNTIF(B45:AF45,"×")</f>
        <v>0</v>
      </c>
      <c r="AK45" s="17">
        <f>MAX(AC38:AG38)</f>
        <v>46418</v>
      </c>
      <c r="AL45" s="3">
        <f>COUNTIF(C39:AG39,7)+COUNTIF(C39:AG39,1)</f>
        <v>10</v>
      </c>
      <c r="AM45" s="3" t="str">
        <f>IF(AH45&gt;=AL45,"○","×")</f>
        <v>×</v>
      </c>
    </row>
    <row r="46" spans="2:41" ht="27" customHeight="1" x14ac:dyDescent="0.4"/>
    <row r="47" spans="2:41" ht="18.75" customHeight="1" x14ac:dyDescent="0.4">
      <c r="B47" s="3" t="s">
        <v>1</v>
      </c>
      <c r="C47" s="61">
        <f>DATE($AD$4,$AE$4+4,1)</f>
        <v>46419</v>
      </c>
      <c r="D47" s="62"/>
      <c r="E47" s="62"/>
      <c r="F47" s="62"/>
      <c r="G47" s="62"/>
      <c r="H47" s="62"/>
      <c r="I47" s="62"/>
      <c r="J47" s="62"/>
      <c r="K47" s="62"/>
      <c r="L47" s="62"/>
      <c r="M47" s="62"/>
      <c r="N47" s="62"/>
      <c r="O47" s="62"/>
      <c r="P47" s="62"/>
      <c r="Q47" s="62"/>
      <c r="R47" s="62"/>
      <c r="S47" s="62"/>
      <c r="T47" s="62"/>
      <c r="U47" s="62"/>
      <c r="V47" s="62"/>
      <c r="W47" s="62"/>
      <c r="X47" s="62"/>
      <c r="Y47" s="62"/>
      <c r="Z47" s="62"/>
      <c r="AA47" s="62"/>
      <c r="AB47" s="62"/>
      <c r="AC47" s="62"/>
      <c r="AD47" s="62"/>
      <c r="AE47" s="62"/>
      <c r="AF47" s="62"/>
      <c r="AG47" s="63"/>
      <c r="AH47" s="47" t="s">
        <v>10</v>
      </c>
      <c r="AI47" s="47" t="s">
        <v>16</v>
      </c>
      <c r="AJ47" s="59" t="s">
        <v>30</v>
      </c>
      <c r="AK47" s="59" t="s">
        <v>32</v>
      </c>
      <c r="AL47" s="59" t="s">
        <v>31</v>
      </c>
      <c r="AM47" s="59" t="s">
        <v>33</v>
      </c>
      <c r="AO47" s="16"/>
    </row>
    <row r="48" spans="2:41" x14ac:dyDescent="0.4">
      <c r="B48" s="3" t="s">
        <v>2</v>
      </c>
      <c r="C48" s="13">
        <f>DATE($AD$4,$AE$4+4,1)</f>
        <v>46419</v>
      </c>
      <c r="D48" s="13">
        <f>DATE($AD$4,$AE$4+4,2)</f>
        <v>46420</v>
      </c>
      <c r="E48" s="13">
        <f>DATE($AD$4,$AE$4+4,3)</f>
        <v>46421</v>
      </c>
      <c r="F48" s="13">
        <f>DATE($AD$4,$AE$4+4,4)</f>
        <v>46422</v>
      </c>
      <c r="G48" s="13">
        <f>DATE($AD$4,$AE$4+4,5)</f>
        <v>46423</v>
      </c>
      <c r="H48" s="13">
        <f>DATE($AD$4,$AE$4+4,6)</f>
        <v>46424</v>
      </c>
      <c r="I48" s="13">
        <f>DATE($AD$4,$AE$4+4,7)</f>
        <v>46425</v>
      </c>
      <c r="J48" s="13">
        <f>DATE($AD$4,$AE$4+4,8)</f>
        <v>46426</v>
      </c>
      <c r="K48" s="13">
        <f>DATE($AD$4,$AE$4+4,9)</f>
        <v>46427</v>
      </c>
      <c r="L48" s="13">
        <f>DATE($AD$4,$AE$4+4,10)</f>
        <v>46428</v>
      </c>
      <c r="M48" s="13">
        <f>DATE($AD$4,$AE$4+4,11)</f>
        <v>46429</v>
      </c>
      <c r="N48" s="13">
        <f>DATE($AD$4,$AE$4+4,12)</f>
        <v>46430</v>
      </c>
      <c r="O48" s="13">
        <f>DATE($AD$4,$AE$4+4,13)</f>
        <v>46431</v>
      </c>
      <c r="P48" s="13">
        <f>DATE($AD$4,$AE$4+4,14)</f>
        <v>46432</v>
      </c>
      <c r="Q48" s="13">
        <f>DATE($AD$4,$AE$4+4,15)</f>
        <v>46433</v>
      </c>
      <c r="R48" s="13">
        <f>DATE($AD$4,$AE$4+4,16)</f>
        <v>46434</v>
      </c>
      <c r="S48" s="13">
        <f>DATE($AD$4,$AE$4+4,17)</f>
        <v>46435</v>
      </c>
      <c r="T48" s="13">
        <f>DATE($AD$4,$AE$4+4,18)</f>
        <v>46436</v>
      </c>
      <c r="U48" s="13">
        <f>DATE($AD$4,$AE$4+4,19)</f>
        <v>46437</v>
      </c>
      <c r="V48" s="13">
        <f>DATE($AD$4,$AE$4+4,20)</f>
        <v>46438</v>
      </c>
      <c r="W48" s="13">
        <f>DATE($AD$4,$AE$4+4,21)</f>
        <v>46439</v>
      </c>
      <c r="X48" s="13">
        <f>DATE($AD$4,$AE$4+4,22)</f>
        <v>46440</v>
      </c>
      <c r="Y48" s="13">
        <f>DATE($AD$4,$AE$4+4,23)</f>
        <v>46441</v>
      </c>
      <c r="Z48" s="13">
        <f>DATE($AD$4,$AE$4+4,24)</f>
        <v>46442</v>
      </c>
      <c r="AA48" s="13">
        <f>DATE($AD$4,$AE$4+4,25)</f>
        <v>46443</v>
      </c>
      <c r="AB48" s="13">
        <f>DATE($AD$4,$AE$4+4,26)</f>
        <v>46444</v>
      </c>
      <c r="AC48" s="13">
        <f>DATE($AD$4,$AE$4+4,27)</f>
        <v>46445</v>
      </c>
      <c r="AD48" s="13">
        <f>DATE($AD$4,$AE$4+4,28)</f>
        <v>46446</v>
      </c>
      <c r="AE48" s="13">
        <f>DATE($AD$4,$AE$4+4,29)</f>
        <v>46447</v>
      </c>
      <c r="AF48" s="13">
        <f>DATE($AD$4,$AE$4+4,30)</f>
        <v>46448</v>
      </c>
      <c r="AG48" s="13">
        <f>DATE($AD$4,$AE$4+4,31)</f>
        <v>46449</v>
      </c>
      <c r="AH48" s="48"/>
      <c r="AI48" s="47"/>
      <c r="AJ48" s="59"/>
      <c r="AK48" s="59"/>
      <c r="AL48" s="59"/>
      <c r="AM48" s="59"/>
    </row>
    <row r="49" spans="2:41" hidden="1" x14ac:dyDescent="0.4">
      <c r="B49" s="3"/>
      <c r="C49" s="15">
        <f>WEEKDAY(C48)</f>
        <v>2</v>
      </c>
      <c r="D49" s="15">
        <f t="shared" ref="D49" si="95">WEEKDAY(D48)</f>
        <v>3</v>
      </c>
      <c r="E49" s="15">
        <f t="shared" ref="E49" si="96">WEEKDAY(E48)</f>
        <v>4</v>
      </c>
      <c r="F49" s="15">
        <f t="shared" ref="F49" si="97">WEEKDAY(F48)</f>
        <v>5</v>
      </c>
      <c r="G49" s="15">
        <f t="shared" ref="G49" si="98">WEEKDAY(G48)</f>
        <v>6</v>
      </c>
      <c r="H49" s="15">
        <f t="shared" ref="H49" si="99">WEEKDAY(H48)</f>
        <v>7</v>
      </c>
      <c r="I49" s="15">
        <f t="shared" ref="I49" si="100">WEEKDAY(I48)</f>
        <v>1</v>
      </c>
      <c r="J49" s="15">
        <f t="shared" ref="J49" si="101">WEEKDAY(J48)</f>
        <v>2</v>
      </c>
      <c r="K49" s="15">
        <f t="shared" ref="K49" si="102">WEEKDAY(K48)</f>
        <v>3</v>
      </c>
      <c r="L49" s="15">
        <f t="shared" ref="L49" si="103">WEEKDAY(L48)</f>
        <v>4</v>
      </c>
      <c r="M49" s="15">
        <f t="shared" ref="M49" si="104">WEEKDAY(M48)</f>
        <v>5</v>
      </c>
      <c r="N49" s="15">
        <f t="shared" ref="N49" si="105">WEEKDAY(N48)</f>
        <v>6</v>
      </c>
      <c r="O49" s="15">
        <f t="shared" ref="O49" si="106">WEEKDAY(O48)</f>
        <v>7</v>
      </c>
      <c r="P49" s="15">
        <f t="shared" ref="P49" si="107">WEEKDAY(P48)</f>
        <v>1</v>
      </c>
      <c r="Q49" s="15">
        <f t="shared" ref="Q49" si="108">WEEKDAY(Q48)</f>
        <v>2</v>
      </c>
      <c r="R49" s="15">
        <f t="shared" ref="R49" si="109">WEEKDAY(R48)</f>
        <v>3</v>
      </c>
      <c r="S49" s="15">
        <f t="shared" ref="S49" si="110">WEEKDAY(S48)</f>
        <v>4</v>
      </c>
      <c r="T49" s="15">
        <f t="shared" ref="T49" si="111">WEEKDAY(T48)</f>
        <v>5</v>
      </c>
      <c r="U49" s="15">
        <f t="shared" ref="U49" si="112">WEEKDAY(U48)</f>
        <v>6</v>
      </c>
      <c r="V49" s="15">
        <f t="shared" ref="V49" si="113">WEEKDAY(V48)</f>
        <v>7</v>
      </c>
      <c r="W49" s="15">
        <f t="shared" ref="W49" si="114">WEEKDAY(W48)</f>
        <v>1</v>
      </c>
      <c r="X49" s="15">
        <f t="shared" ref="X49" si="115">WEEKDAY(X48)</f>
        <v>2</v>
      </c>
      <c r="Y49" s="15">
        <f t="shared" ref="Y49" si="116">WEEKDAY(Y48)</f>
        <v>3</v>
      </c>
      <c r="Z49" s="15">
        <f t="shared" ref="Z49" si="117">WEEKDAY(Z48)</f>
        <v>4</v>
      </c>
      <c r="AA49" s="15">
        <f t="shared" ref="AA49" si="118">WEEKDAY(AA48)</f>
        <v>5</v>
      </c>
      <c r="AB49" s="15">
        <f t="shared" ref="AB49" si="119">WEEKDAY(AB48)</f>
        <v>6</v>
      </c>
      <c r="AC49" s="15">
        <f t="shared" ref="AC49" si="120">WEEKDAY(AC48)</f>
        <v>7</v>
      </c>
      <c r="AD49" s="15">
        <f t="shared" ref="AD49" si="121">WEEKDAY(AD48)</f>
        <v>1</v>
      </c>
      <c r="AE49" s="15">
        <f t="shared" ref="AE49" si="122">WEEKDAY(AE48)</f>
        <v>2</v>
      </c>
      <c r="AF49" s="15">
        <f t="shared" ref="AF49" si="123">WEEKDAY(AF48)</f>
        <v>3</v>
      </c>
      <c r="AG49" s="15">
        <f t="shared" ref="AG49" si="124">WEEKDAY(AG48)</f>
        <v>4</v>
      </c>
      <c r="AH49" s="48"/>
      <c r="AI49" s="47"/>
      <c r="AJ49" s="59"/>
      <c r="AK49" s="59"/>
      <c r="AL49" s="59"/>
      <c r="AM49" s="59"/>
      <c r="AN49" s="10"/>
    </row>
    <row r="50" spans="2:41" x14ac:dyDescent="0.4">
      <c r="B50" s="3" t="s">
        <v>3</v>
      </c>
      <c r="C50" s="14">
        <f>C48</f>
        <v>46419</v>
      </c>
      <c r="D50" s="14">
        <f t="shared" ref="D50:AG50" si="125">D48</f>
        <v>46420</v>
      </c>
      <c r="E50" s="14">
        <f t="shared" si="125"/>
        <v>46421</v>
      </c>
      <c r="F50" s="14">
        <f t="shared" si="125"/>
        <v>46422</v>
      </c>
      <c r="G50" s="14">
        <f t="shared" si="125"/>
        <v>46423</v>
      </c>
      <c r="H50" s="14">
        <f t="shared" si="125"/>
        <v>46424</v>
      </c>
      <c r="I50" s="14">
        <f t="shared" si="125"/>
        <v>46425</v>
      </c>
      <c r="J50" s="14">
        <f t="shared" si="125"/>
        <v>46426</v>
      </c>
      <c r="K50" s="14">
        <f t="shared" si="125"/>
        <v>46427</v>
      </c>
      <c r="L50" s="14">
        <f t="shared" si="125"/>
        <v>46428</v>
      </c>
      <c r="M50" s="14">
        <f t="shared" si="125"/>
        <v>46429</v>
      </c>
      <c r="N50" s="14">
        <f t="shared" si="125"/>
        <v>46430</v>
      </c>
      <c r="O50" s="14">
        <f t="shared" si="125"/>
        <v>46431</v>
      </c>
      <c r="P50" s="14">
        <f t="shared" si="125"/>
        <v>46432</v>
      </c>
      <c r="Q50" s="14">
        <f t="shared" si="125"/>
        <v>46433</v>
      </c>
      <c r="R50" s="14">
        <f t="shared" si="125"/>
        <v>46434</v>
      </c>
      <c r="S50" s="14">
        <f t="shared" si="125"/>
        <v>46435</v>
      </c>
      <c r="T50" s="14">
        <f t="shared" si="125"/>
        <v>46436</v>
      </c>
      <c r="U50" s="14">
        <f t="shared" si="125"/>
        <v>46437</v>
      </c>
      <c r="V50" s="14">
        <f t="shared" si="125"/>
        <v>46438</v>
      </c>
      <c r="W50" s="14">
        <f t="shared" si="125"/>
        <v>46439</v>
      </c>
      <c r="X50" s="14">
        <f t="shared" si="125"/>
        <v>46440</v>
      </c>
      <c r="Y50" s="14">
        <f t="shared" si="125"/>
        <v>46441</v>
      </c>
      <c r="Z50" s="14">
        <f t="shared" si="125"/>
        <v>46442</v>
      </c>
      <c r="AA50" s="14">
        <f t="shared" si="125"/>
        <v>46443</v>
      </c>
      <c r="AB50" s="14">
        <f t="shared" si="125"/>
        <v>46444</v>
      </c>
      <c r="AC50" s="14">
        <f t="shared" si="125"/>
        <v>46445</v>
      </c>
      <c r="AD50" s="14">
        <f t="shared" si="125"/>
        <v>46446</v>
      </c>
      <c r="AE50" s="14">
        <f t="shared" si="125"/>
        <v>46447</v>
      </c>
      <c r="AF50" s="14">
        <f t="shared" si="125"/>
        <v>46448</v>
      </c>
      <c r="AG50" s="14">
        <f t="shared" si="125"/>
        <v>46449</v>
      </c>
      <c r="AH50" s="48"/>
      <c r="AI50" s="47"/>
      <c r="AJ50" s="59"/>
      <c r="AK50" s="59"/>
      <c r="AL50" s="59"/>
      <c r="AM50" s="59"/>
      <c r="AN50" s="10"/>
    </row>
    <row r="51" spans="2:41" ht="27" customHeight="1" x14ac:dyDescent="0.4">
      <c r="B51" s="47" t="s">
        <v>8</v>
      </c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56"/>
      <c r="N51" s="60"/>
      <c r="O51" s="60"/>
      <c r="P51" s="60"/>
      <c r="Q51" s="60"/>
      <c r="R51" s="60"/>
      <c r="S51" s="60"/>
      <c r="T51" s="60"/>
      <c r="U51" s="60"/>
      <c r="V51" s="60"/>
      <c r="W51" s="60"/>
      <c r="X51" s="60"/>
      <c r="Y51" s="60"/>
      <c r="Z51" s="60"/>
      <c r="AA51" s="60"/>
      <c r="AB51" s="60"/>
      <c r="AC51" s="60"/>
      <c r="AD51" s="60"/>
      <c r="AE51" s="60"/>
      <c r="AF51" s="60"/>
      <c r="AG51" s="45"/>
      <c r="AH51" s="48"/>
      <c r="AI51" s="47"/>
      <c r="AJ51" s="59"/>
      <c r="AK51" s="59"/>
      <c r="AL51" s="59"/>
      <c r="AM51" s="59"/>
    </row>
    <row r="52" spans="2:41" ht="27" customHeight="1" x14ac:dyDescent="0.4">
      <c r="B52" s="48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5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  <c r="Z52" s="43"/>
      <c r="AA52" s="43"/>
      <c r="AB52" s="43"/>
      <c r="AC52" s="43"/>
      <c r="AD52" s="43"/>
      <c r="AE52" s="43"/>
      <c r="AF52" s="43"/>
      <c r="AG52" s="45"/>
      <c r="AH52" s="48"/>
      <c r="AI52" s="47"/>
      <c r="AJ52" s="59"/>
      <c r="AK52" s="59"/>
      <c r="AL52" s="59"/>
      <c r="AM52" s="59"/>
    </row>
    <row r="53" spans="2:41" ht="27" customHeight="1" x14ac:dyDescent="0.4">
      <c r="B53" s="48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5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43"/>
      <c r="AF53" s="43"/>
      <c r="AG53" s="45"/>
      <c r="AH53" s="48"/>
      <c r="AI53" s="47"/>
      <c r="AJ53" s="59"/>
      <c r="AK53" s="59"/>
      <c r="AL53" s="59"/>
      <c r="AM53" s="59"/>
    </row>
    <row r="54" spans="2:41" x14ac:dyDescent="0.4">
      <c r="B54" s="3" t="s">
        <v>9</v>
      </c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>
        <f>COUNTIF(C54:AG54,"○")</f>
        <v>0</v>
      </c>
      <c r="AI54" s="13">
        <f>AK54-AJ54</f>
        <v>46449</v>
      </c>
      <c r="AJ54" s="3">
        <f>COUNTIF(B54:AF54,"×")</f>
        <v>0</v>
      </c>
      <c r="AK54" s="17">
        <f>MAX(AC48:AG48)</f>
        <v>46449</v>
      </c>
      <c r="AL54" s="3">
        <f>COUNTIF(C49:AG49,7)+COUNTIF(C49:AG49,1)</f>
        <v>8</v>
      </c>
      <c r="AM54" s="3" t="str">
        <f>IF(AH54&gt;=AL54,"○","×")</f>
        <v>×</v>
      </c>
      <c r="AN54" s="16"/>
    </row>
    <row r="55" spans="2:41" x14ac:dyDescent="0.4">
      <c r="B55" s="3" t="s">
        <v>71</v>
      </c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>
        <f>COUNTIF(C55:AG55,"○")</f>
        <v>0</v>
      </c>
      <c r="AI55" s="13">
        <f>AK55-AJ55</f>
        <v>46449</v>
      </c>
      <c r="AJ55" s="3">
        <f>COUNTIF(B55:AF55,"×")</f>
        <v>0</v>
      </c>
      <c r="AK55" s="17">
        <f>MAX(AC48:AG48)</f>
        <v>46449</v>
      </c>
      <c r="AL55" s="3">
        <f>COUNTIF(C49:AG49,7)+COUNTIF(C49:AG49,1)</f>
        <v>8</v>
      </c>
      <c r="AM55" s="3" t="str">
        <f>IF(AH55&gt;=AL55,"○","×")</f>
        <v>×</v>
      </c>
    </row>
    <row r="56" spans="2:41" ht="27" customHeight="1" x14ac:dyDescent="0.4"/>
    <row r="57" spans="2:41" ht="18.75" customHeight="1" x14ac:dyDescent="0.4">
      <c r="B57" s="3" t="s">
        <v>1</v>
      </c>
      <c r="C57" s="61">
        <f>DATE($AD$4,$AE$4+5,1)</f>
        <v>46447</v>
      </c>
      <c r="D57" s="62"/>
      <c r="E57" s="62"/>
      <c r="F57" s="62"/>
      <c r="G57" s="62"/>
      <c r="H57" s="62"/>
      <c r="I57" s="62"/>
      <c r="J57" s="62"/>
      <c r="K57" s="62"/>
      <c r="L57" s="62"/>
      <c r="M57" s="62"/>
      <c r="N57" s="62"/>
      <c r="O57" s="62"/>
      <c r="P57" s="62"/>
      <c r="Q57" s="62"/>
      <c r="R57" s="62"/>
      <c r="S57" s="62"/>
      <c r="T57" s="62"/>
      <c r="U57" s="62"/>
      <c r="V57" s="62"/>
      <c r="W57" s="62"/>
      <c r="X57" s="62"/>
      <c r="Y57" s="62"/>
      <c r="Z57" s="62"/>
      <c r="AA57" s="62"/>
      <c r="AB57" s="62"/>
      <c r="AC57" s="62"/>
      <c r="AD57" s="62"/>
      <c r="AE57" s="62"/>
      <c r="AF57" s="62"/>
      <c r="AG57" s="63"/>
      <c r="AH57" s="47" t="s">
        <v>10</v>
      </c>
      <c r="AI57" s="47" t="s">
        <v>16</v>
      </c>
      <c r="AJ57" s="59" t="s">
        <v>30</v>
      </c>
      <c r="AK57" s="59" t="s">
        <v>32</v>
      </c>
      <c r="AL57" s="59" t="s">
        <v>31</v>
      </c>
      <c r="AM57" s="59" t="s">
        <v>33</v>
      </c>
      <c r="AO57" s="16"/>
    </row>
    <row r="58" spans="2:41" x14ac:dyDescent="0.4">
      <c r="B58" s="3" t="s">
        <v>2</v>
      </c>
      <c r="C58" s="13">
        <f>DATE($AD$4,$AE$4+5,1)</f>
        <v>46447</v>
      </c>
      <c r="D58" s="13">
        <f>DATE($AD$4,$AE$4+5,2)</f>
        <v>46448</v>
      </c>
      <c r="E58" s="13">
        <f>DATE($AD$4,$AE$4+5,3)</f>
        <v>46449</v>
      </c>
      <c r="F58" s="13">
        <f>DATE($AD$4,$AE$4+5,4)</f>
        <v>46450</v>
      </c>
      <c r="G58" s="13">
        <f>DATE($AD$4,$AE$4+5,5)</f>
        <v>46451</v>
      </c>
      <c r="H58" s="13">
        <f>DATE($AD$4,$AE$4+5,6)</f>
        <v>46452</v>
      </c>
      <c r="I58" s="13">
        <f>DATE($AD$4,$AE$4+5,7)</f>
        <v>46453</v>
      </c>
      <c r="J58" s="13">
        <f>DATE($AD$4,$AE$4+5,8)</f>
        <v>46454</v>
      </c>
      <c r="K58" s="13">
        <f>DATE($AD$4,$AE$4+5,9)</f>
        <v>46455</v>
      </c>
      <c r="L58" s="13">
        <f>DATE($AD$4,$AE$4+5,10)</f>
        <v>46456</v>
      </c>
      <c r="M58" s="13">
        <f>DATE($AD$4,$AE$4+5,11)</f>
        <v>46457</v>
      </c>
      <c r="N58" s="13">
        <f>DATE($AD$4,$AE$4+5,12)</f>
        <v>46458</v>
      </c>
      <c r="O58" s="13">
        <f>DATE($AD$4,$AE$4+5,13)</f>
        <v>46459</v>
      </c>
      <c r="P58" s="13">
        <f>DATE($AD$4,$AE$4+5,14)</f>
        <v>46460</v>
      </c>
      <c r="Q58" s="13">
        <f>DATE($AD$4,$AE$4+5,15)</f>
        <v>46461</v>
      </c>
      <c r="R58" s="13">
        <f>DATE($AD$4,$AE$4+5,16)</f>
        <v>46462</v>
      </c>
      <c r="S58" s="13">
        <f>DATE($AD$4,$AE$4+5,17)</f>
        <v>46463</v>
      </c>
      <c r="T58" s="13">
        <f>DATE($AD$4,$AE$4+5,18)</f>
        <v>46464</v>
      </c>
      <c r="U58" s="13">
        <f>DATE($AD$4,$AE$4+5,19)</f>
        <v>46465</v>
      </c>
      <c r="V58" s="13">
        <f>DATE($AD$4,$AE$4+5,20)</f>
        <v>46466</v>
      </c>
      <c r="W58" s="13">
        <f>DATE($AD$4,$AE$4+5,21)</f>
        <v>46467</v>
      </c>
      <c r="X58" s="13">
        <f>DATE($AD$4,$AE$4+5,22)</f>
        <v>46468</v>
      </c>
      <c r="Y58" s="13">
        <f>DATE($AD$4,$AE$4+5,23)</f>
        <v>46469</v>
      </c>
      <c r="Z58" s="13">
        <f>DATE($AD$4,$AE$4+5,24)</f>
        <v>46470</v>
      </c>
      <c r="AA58" s="13">
        <f>DATE($AD$4,$AE$4+5,25)</f>
        <v>46471</v>
      </c>
      <c r="AB58" s="13">
        <f>DATE($AD$4,$AE$4+5,26)</f>
        <v>46472</v>
      </c>
      <c r="AC58" s="13">
        <f>DATE($AD$4,$AE$4+5,27)</f>
        <v>46473</v>
      </c>
      <c r="AD58" s="13">
        <f>DATE($AD$4,$AE$4+5,28)</f>
        <v>46474</v>
      </c>
      <c r="AE58" s="13">
        <f>DATE($AD$4,$AE$4+5,29)</f>
        <v>46475</v>
      </c>
      <c r="AF58" s="13">
        <f>DATE($AD$4,$AE$4+5,30)</f>
        <v>46476</v>
      </c>
      <c r="AG58" s="13">
        <f>DATE($AD$4,$AE$4+5,31)</f>
        <v>46477</v>
      </c>
      <c r="AH58" s="48"/>
      <c r="AI58" s="47"/>
      <c r="AJ58" s="59"/>
      <c r="AK58" s="59"/>
      <c r="AL58" s="59"/>
      <c r="AM58" s="59"/>
    </row>
    <row r="59" spans="2:41" hidden="1" x14ac:dyDescent="0.4">
      <c r="B59" s="3"/>
      <c r="C59" s="15">
        <f>WEEKDAY(C58)</f>
        <v>2</v>
      </c>
      <c r="D59" s="15">
        <f t="shared" ref="D59" si="126">WEEKDAY(D58)</f>
        <v>3</v>
      </c>
      <c r="E59" s="15">
        <f t="shared" ref="E59" si="127">WEEKDAY(E58)</f>
        <v>4</v>
      </c>
      <c r="F59" s="15">
        <f t="shared" ref="F59" si="128">WEEKDAY(F58)</f>
        <v>5</v>
      </c>
      <c r="G59" s="15">
        <f t="shared" ref="G59" si="129">WEEKDAY(G58)</f>
        <v>6</v>
      </c>
      <c r="H59" s="15">
        <f t="shared" ref="H59" si="130">WEEKDAY(H58)</f>
        <v>7</v>
      </c>
      <c r="I59" s="15">
        <f t="shared" ref="I59" si="131">WEEKDAY(I58)</f>
        <v>1</v>
      </c>
      <c r="J59" s="15">
        <f t="shared" ref="J59" si="132">WEEKDAY(J58)</f>
        <v>2</v>
      </c>
      <c r="K59" s="15">
        <f t="shared" ref="K59" si="133">WEEKDAY(K58)</f>
        <v>3</v>
      </c>
      <c r="L59" s="15">
        <f t="shared" ref="L59" si="134">WEEKDAY(L58)</f>
        <v>4</v>
      </c>
      <c r="M59" s="15">
        <f t="shared" ref="M59" si="135">WEEKDAY(M58)</f>
        <v>5</v>
      </c>
      <c r="N59" s="15">
        <f t="shared" ref="N59" si="136">WEEKDAY(N58)</f>
        <v>6</v>
      </c>
      <c r="O59" s="15">
        <f t="shared" ref="O59" si="137">WEEKDAY(O58)</f>
        <v>7</v>
      </c>
      <c r="P59" s="15">
        <f t="shared" ref="P59" si="138">WEEKDAY(P58)</f>
        <v>1</v>
      </c>
      <c r="Q59" s="15">
        <f t="shared" ref="Q59" si="139">WEEKDAY(Q58)</f>
        <v>2</v>
      </c>
      <c r="R59" s="15">
        <f t="shared" ref="R59" si="140">WEEKDAY(R58)</f>
        <v>3</v>
      </c>
      <c r="S59" s="15">
        <f t="shared" ref="S59" si="141">WEEKDAY(S58)</f>
        <v>4</v>
      </c>
      <c r="T59" s="15">
        <f t="shared" ref="T59" si="142">WEEKDAY(T58)</f>
        <v>5</v>
      </c>
      <c r="U59" s="15">
        <f t="shared" ref="U59" si="143">WEEKDAY(U58)</f>
        <v>6</v>
      </c>
      <c r="V59" s="15">
        <f t="shared" ref="V59" si="144">WEEKDAY(V58)</f>
        <v>7</v>
      </c>
      <c r="W59" s="15">
        <f t="shared" ref="W59" si="145">WEEKDAY(W58)</f>
        <v>1</v>
      </c>
      <c r="X59" s="15">
        <f t="shared" ref="X59" si="146">WEEKDAY(X58)</f>
        <v>2</v>
      </c>
      <c r="Y59" s="15">
        <f t="shared" ref="Y59" si="147">WEEKDAY(Y58)</f>
        <v>3</v>
      </c>
      <c r="Z59" s="15">
        <f t="shared" ref="Z59" si="148">WEEKDAY(Z58)</f>
        <v>4</v>
      </c>
      <c r="AA59" s="15">
        <f t="shared" ref="AA59" si="149">WEEKDAY(AA58)</f>
        <v>5</v>
      </c>
      <c r="AB59" s="15">
        <f t="shared" ref="AB59" si="150">WEEKDAY(AB58)</f>
        <v>6</v>
      </c>
      <c r="AC59" s="15">
        <f t="shared" ref="AC59" si="151">WEEKDAY(AC58)</f>
        <v>7</v>
      </c>
      <c r="AD59" s="15">
        <f t="shared" ref="AD59" si="152">WEEKDAY(AD58)</f>
        <v>1</v>
      </c>
      <c r="AE59" s="15">
        <f t="shared" ref="AE59" si="153">WEEKDAY(AE58)</f>
        <v>2</v>
      </c>
      <c r="AF59" s="15">
        <f t="shared" ref="AF59" si="154">WEEKDAY(AF58)</f>
        <v>3</v>
      </c>
      <c r="AG59" s="15">
        <f t="shared" ref="AG59" si="155">WEEKDAY(AG58)</f>
        <v>4</v>
      </c>
      <c r="AH59" s="48"/>
      <c r="AI59" s="47"/>
      <c r="AJ59" s="59"/>
      <c r="AK59" s="59"/>
      <c r="AL59" s="59"/>
      <c r="AM59" s="59"/>
      <c r="AN59" s="10"/>
    </row>
    <row r="60" spans="2:41" x14ac:dyDescent="0.4">
      <c r="B60" s="3" t="s">
        <v>3</v>
      </c>
      <c r="C60" s="14">
        <f>C58</f>
        <v>46447</v>
      </c>
      <c r="D60" s="14">
        <f t="shared" ref="D60:AG60" si="156">D58</f>
        <v>46448</v>
      </c>
      <c r="E60" s="14">
        <f t="shared" si="156"/>
        <v>46449</v>
      </c>
      <c r="F60" s="14">
        <f t="shared" si="156"/>
        <v>46450</v>
      </c>
      <c r="G60" s="14">
        <f t="shared" si="156"/>
        <v>46451</v>
      </c>
      <c r="H60" s="14">
        <f t="shared" si="156"/>
        <v>46452</v>
      </c>
      <c r="I60" s="14">
        <f t="shared" si="156"/>
        <v>46453</v>
      </c>
      <c r="J60" s="14">
        <f t="shared" si="156"/>
        <v>46454</v>
      </c>
      <c r="K60" s="14">
        <f t="shared" si="156"/>
        <v>46455</v>
      </c>
      <c r="L60" s="14">
        <f t="shared" si="156"/>
        <v>46456</v>
      </c>
      <c r="M60" s="14">
        <f t="shared" si="156"/>
        <v>46457</v>
      </c>
      <c r="N60" s="14">
        <f t="shared" si="156"/>
        <v>46458</v>
      </c>
      <c r="O60" s="14">
        <f t="shared" si="156"/>
        <v>46459</v>
      </c>
      <c r="P60" s="14">
        <f t="shared" si="156"/>
        <v>46460</v>
      </c>
      <c r="Q60" s="14">
        <f t="shared" si="156"/>
        <v>46461</v>
      </c>
      <c r="R60" s="14">
        <f t="shared" si="156"/>
        <v>46462</v>
      </c>
      <c r="S60" s="14">
        <f t="shared" si="156"/>
        <v>46463</v>
      </c>
      <c r="T60" s="14">
        <f t="shared" si="156"/>
        <v>46464</v>
      </c>
      <c r="U60" s="14">
        <f t="shared" si="156"/>
        <v>46465</v>
      </c>
      <c r="V60" s="14">
        <f t="shared" si="156"/>
        <v>46466</v>
      </c>
      <c r="W60" s="14">
        <f t="shared" si="156"/>
        <v>46467</v>
      </c>
      <c r="X60" s="14">
        <f t="shared" si="156"/>
        <v>46468</v>
      </c>
      <c r="Y60" s="14">
        <f t="shared" si="156"/>
        <v>46469</v>
      </c>
      <c r="Z60" s="14">
        <f t="shared" si="156"/>
        <v>46470</v>
      </c>
      <c r="AA60" s="14">
        <f t="shared" si="156"/>
        <v>46471</v>
      </c>
      <c r="AB60" s="14">
        <f t="shared" si="156"/>
        <v>46472</v>
      </c>
      <c r="AC60" s="14">
        <f t="shared" si="156"/>
        <v>46473</v>
      </c>
      <c r="AD60" s="14">
        <f t="shared" si="156"/>
        <v>46474</v>
      </c>
      <c r="AE60" s="14">
        <f t="shared" si="156"/>
        <v>46475</v>
      </c>
      <c r="AF60" s="14">
        <f t="shared" si="156"/>
        <v>46476</v>
      </c>
      <c r="AG60" s="14">
        <f t="shared" si="156"/>
        <v>46477</v>
      </c>
      <c r="AH60" s="48"/>
      <c r="AI60" s="47"/>
      <c r="AJ60" s="59"/>
      <c r="AK60" s="59"/>
      <c r="AL60" s="59"/>
      <c r="AM60" s="59"/>
      <c r="AN60" s="10"/>
    </row>
    <row r="61" spans="2:41" ht="27" customHeight="1" x14ac:dyDescent="0.4">
      <c r="B61" s="47" t="s">
        <v>8</v>
      </c>
      <c r="C61" s="56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52"/>
      <c r="R61" s="42"/>
      <c r="S61" s="42"/>
      <c r="T61" s="42"/>
      <c r="U61" s="42"/>
      <c r="V61" s="42"/>
      <c r="W61" s="49"/>
      <c r="X61" s="42"/>
      <c r="Y61" s="42"/>
      <c r="Z61" s="42"/>
      <c r="AA61" s="42"/>
      <c r="AB61" s="42"/>
      <c r="AC61" s="42"/>
      <c r="AD61" s="42"/>
      <c r="AE61" s="42"/>
      <c r="AF61" s="42"/>
      <c r="AG61" s="45"/>
      <c r="AH61" s="48"/>
      <c r="AI61" s="47"/>
      <c r="AJ61" s="59"/>
      <c r="AK61" s="59"/>
      <c r="AL61" s="59"/>
      <c r="AM61" s="59"/>
    </row>
    <row r="62" spans="2:41" ht="27" customHeight="1" x14ac:dyDescent="0.4">
      <c r="B62" s="48"/>
      <c r="C62" s="5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43"/>
      <c r="P62" s="43"/>
      <c r="Q62" s="53"/>
      <c r="R62" s="43"/>
      <c r="S62" s="43"/>
      <c r="T62" s="43"/>
      <c r="U62" s="43"/>
      <c r="V62" s="43"/>
      <c r="W62" s="43"/>
      <c r="X62" s="43"/>
      <c r="Y62" s="43"/>
      <c r="Z62" s="43"/>
      <c r="AA62" s="43"/>
      <c r="AB62" s="43"/>
      <c r="AC62" s="43"/>
      <c r="AD62" s="43"/>
      <c r="AE62" s="43"/>
      <c r="AF62" s="43"/>
      <c r="AG62" s="45"/>
      <c r="AH62" s="48"/>
      <c r="AI62" s="47"/>
      <c r="AJ62" s="59"/>
      <c r="AK62" s="59"/>
      <c r="AL62" s="59"/>
      <c r="AM62" s="59"/>
    </row>
    <row r="63" spans="2:41" ht="27" customHeight="1" x14ac:dyDescent="0.4">
      <c r="B63" s="48"/>
      <c r="C63" s="5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43"/>
      <c r="P63" s="43"/>
      <c r="Q63" s="53"/>
      <c r="R63" s="43"/>
      <c r="S63" s="43"/>
      <c r="T63" s="43"/>
      <c r="U63" s="43"/>
      <c r="V63" s="43"/>
      <c r="W63" s="43"/>
      <c r="X63" s="43"/>
      <c r="Y63" s="43"/>
      <c r="Z63" s="43"/>
      <c r="AA63" s="43"/>
      <c r="AB63" s="43"/>
      <c r="AC63" s="43"/>
      <c r="AD63" s="43"/>
      <c r="AE63" s="43"/>
      <c r="AF63" s="43"/>
      <c r="AG63" s="45"/>
      <c r="AH63" s="48"/>
      <c r="AI63" s="47"/>
      <c r="AJ63" s="59"/>
      <c r="AK63" s="59"/>
      <c r="AL63" s="59"/>
      <c r="AM63" s="59"/>
    </row>
    <row r="64" spans="2:41" x14ac:dyDescent="0.4">
      <c r="B64" s="3" t="s">
        <v>9</v>
      </c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>
        <f>COUNTIF(C64:AG64,"○")</f>
        <v>0</v>
      </c>
      <c r="AI64" s="13">
        <f>AK64-AJ64</f>
        <v>46477</v>
      </c>
      <c r="AJ64" s="3">
        <f>COUNTIF(B64:AF64,"×")</f>
        <v>0</v>
      </c>
      <c r="AK64" s="17">
        <f>MAX(AC58:AG58)</f>
        <v>46477</v>
      </c>
      <c r="AL64" s="3">
        <f>COUNTIF(C59:AG59,7)+COUNTIF(C59:AG59,1)</f>
        <v>8</v>
      </c>
      <c r="AM64" s="3" t="str">
        <f>IF(AH64&gt;=AL64,"○","×")</f>
        <v>×</v>
      </c>
    </row>
    <row r="65" spans="2:41" x14ac:dyDescent="0.4">
      <c r="B65" s="3" t="s">
        <v>71</v>
      </c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>
        <f>COUNTIF(C65:AG65,"○")</f>
        <v>0</v>
      </c>
      <c r="AI65" s="13">
        <f>AK65-AJ65</f>
        <v>46477</v>
      </c>
      <c r="AJ65" s="3">
        <f>COUNTIF(B65:AF65,"×")</f>
        <v>0</v>
      </c>
      <c r="AK65" s="17">
        <f>MAX(AC58:AG58)</f>
        <v>46477</v>
      </c>
      <c r="AL65" s="3">
        <f>COUNTIF(C59:AG59,7)+COUNTIF(C59:AG59,1)</f>
        <v>8</v>
      </c>
      <c r="AM65" s="3" t="str">
        <f>IF(AH65&gt;=AL65,"○","×")</f>
        <v>×</v>
      </c>
    </row>
    <row r="66" spans="2:41" ht="25.5" customHeight="1" x14ac:dyDescent="0.4"/>
    <row r="67" spans="2:41" ht="25.5" customHeight="1" x14ac:dyDescent="0.4">
      <c r="X67" s="93" t="s">
        <v>33</v>
      </c>
      <c r="Y67" s="93"/>
      <c r="Z67" s="93"/>
      <c r="AA67" s="93"/>
      <c r="AB67" s="93"/>
      <c r="AC67" s="93" t="str">
        <f>IF(AND(AM14="○",AM24="○",AM34="○",AM44="○",AM54="○",AM64="○"),"達成","未達成")</f>
        <v>未達成</v>
      </c>
      <c r="AD67" s="93"/>
      <c r="AE67" s="93"/>
      <c r="AF67" s="93"/>
      <c r="AG67" s="46"/>
      <c r="AH67" s="46"/>
      <c r="AI67" s="46"/>
      <c r="AL67" s="16"/>
    </row>
    <row r="68" spans="2:41" ht="25.5" customHeight="1" x14ac:dyDescent="0.4">
      <c r="X68" s="36" t="s">
        <v>22</v>
      </c>
      <c r="Y68" s="38"/>
      <c r="Z68" s="38"/>
      <c r="AA68" s="38"/>
      <c r="AB68" s="38"/>
      <c r="AC68" s="36">
        <f>AH14+AH24+AH34+AH44+AH54+AH64</f>
        <v>0</v>
      </c>
      <c r="AD68" s="36"/>
      <c r="AE68" s="36"/>
      <c r="AF68" s="36"/>
      <c r="AG68" s="36" t="s">
        <v>21</v>
      </c>
      <c r="AH68" s="36"/>
      <c r="AI68" s="36"/>
      <c r="AL68" s="16"/>
    </row>
    <row r="69" spans="2:41" ht="25.5" customHeight="1" x14ac:dyDescent="0.4">
      <c r="X69" s="38" t="s">
        <v>19</v>
      </c>
      <c r="Y69" s="38"/>
      <c r="Z69" s="38"/>
      <c r="AA69" s="38"/>
      <c r="AB69" s="38"/>
      <c r="AC69" s="38"/>
      <c r="AD69" s="38"/>
      <c r="AE69" s="38"/>
      <c r="AF69" s="38"/>
      <c r="AG69" s="38" t="s">
        <v>21</v>
      </c>
      <c r="AH69" s="38"/>
      <c r="AI69" s="38"/>
      <c r="AL69" s="16"/>
    </row>
    <row r="70" spans="2:41" ht="25.5" customHeight="1" x14ac:dyDescent="0.4">
      <c r="X70" s="39" t="s">
        <v>20</v>
      </c>
      <c r="Y70" s="38"/>
      <c r="Z70" s="38"/>
      <c r="AA70" s="38"/>
      <c r="AB70" s="38"/>
      <c r="AC70" s="40" t="e">
        <f>ROUNDDOWN((AC68/AC69)*100,2)</f>
        <v>#DIV/0!</v>
      </c>
      <c r="AD70" s="40"/>
      <c r="AE70" s="40"/>
      <c r="AF70" s="40"/>
      <c r="AG70" s="41" t="s">
        <v>13</v>
      </c>
      <c r="AH70" s="41"/>
      <c r="AI70" s="41"/>
      <c r="AL70" s="16"/>
    </row>
    <row r="71" spans="2:41" ht="25.5" customHeight="1" x14ac:dyDescent="0.4">
      <c r="X71" s="11" t="s">
        <v>23</v>
      </c>
      <c r="AL71" s="16"/>
      <c r="AO71" t="s">
        <v>37</v>
      </c>
    </row>
    <row r="72" spans="2:41" ht="25.5" customHeight="1" x14ac:dyDescent="0.4">
      <c r="Z72" s="36" t="s">
        <v>17</v>
      </c>
      <c r="AA72" s="36"/>
      <c r="AB72" s="36"/>
      <c r="AC72" s="36"/>
      <c r="AD72" s="36"/>
      <c r="AE72" s="94" t="e">
        <f>IF(AND(AC67="達成"),AO71,IF(AC70&gt;28.5,AO72,IF(28.5&gt;AC70,AO73,)))</f>
        <v>#DIV/0!</v>
      </c>
      <c r="AF72" s="95"/>
      <c r="AG72" s="95"/>
      <c r="AH72" s="95"/>
      <c r="AI72" s="96"/>
      <c r="AL72" s="16"/>
      <c r="AN72" t="s">
        <v>14</v>
      </c>
      <c r="AO72" t="s">
        <v>34</v>
      </c>
    </row>
    <row r="73" spans="2:41" x14ac:dyDescent="0.4">
      <c r="AL73" s="16"/>
      <c r="AN73" t="s">
        <v>35</v>
      </c>
      <c r="AO73" t="s">
        <v>36</v>
      </c>
    </row>
    <row r="74" spans="2:41" ht="19.5" x14ac:dyDescent="0.4">
      <c r="AE74" s="2"/>
    </row>
    <row r="75" spans="2:41" ht="19.5" x14ac:dyDescent="0.4">
      <c r="P75" s="2"/>
      <c r="Q75" s="2"/>
      <c r="R75" s="2"/>
      <c r="S75" s="2"/>
      <c r="T75" s="2"/>
      <c r="U75" s="2"/>
      <c r="V75" s="2"/>
      <c r="W75" s="2"/>
      <c r="X75" s="2"/>
    </row>
    <row r="76" spans="2:41" ht="19.5" x14ac:dyDescent="0.4">
      <c r="P76" s="7"/>
      <c r="Q76" s="7"/>
      <c r="R76" s="7"/>
      <c r="S76" s="7"/>
      <c r="T76" s="7"/>
      <c r="U76" s="7"/>
      <c r="V76" s="7"/>
      <c r="W76" s="7"/>
      <c r="X76" s="7"/>
    </row>
    <row r="77" spans="2:41" ht="19.5" x14ac:dyDescent="0.4">
      <c r="P77" s="7"/>
      <c r="Q77" s="7"/>
      <c r="R77" s="7"/>
      <c r="S77" s="7"/>
      <c r="T77" s="8"/>
      <c r="U77" s="8"/>
      <c r="V77" s="8"/>
      <c r="W77" s="7"/>
      <c r="X77" s="7"/>
    </row>
    <row r="78" spans="2:41" x14ac:dyDescent="0.4">
      <c r="C78">
        <f t="shared" ref="C78:AG78" si="157">WEEKDAY(C8)</f>
        <v>5</v>
      </c>
      <c r="D78">
        <f t="shared" si="157"/>
        <v>6</v>
      </c>
      <c r="E78">
        <f t="shared" si="157"/>
        <v>7</v>
      </c>
      <c r="F78">
        <f t="shared" si="157"/>
        <v>1</v>
      </c>
      <c r="G78">
        <f t="shared" si="157"/>
        <v>2</v>
      </c>
      <c r="H78">
        <f t="shared" si="157"/>
        <v>3</v>
      </c>
      <c r="I78">
        <f t="shared" si="157"/>
        <v>4</v>
      </c>
      <c r="J78">
        <f t="shared" si="157"/>
        <v>5</v>
      </c>
      <c r="K78">
        <f t="shared" si="157"/>
        <v>6</v>
      </c>
      <c r="L78">
        <f t="shared" si="157"/>
        <v>7</v>
      </c>
      <c r="M78">
        <f t="shared" si="157"/>
        <v>1</v>
      </c>
      <c r="N78">
        <f t="shared" si="157"/>
        <v>2</v>
      </c>
      <c r="O78">
        <f t="shared" si="157"/>
        <v>3</v>
      </c>
      <c r="P78">
        <f t="shared" si="157"/>
        <v>4</v>
      </c>
      <c r="Q78">
        <f t="shared" si="157"/>
        <v>5</v>
      </c>
      <c r="R78">
        <f t="shared" si="157"/>
        <v>6</v>
      </c>
      <c r="S78">
        <f t="shared" si="157"/>
        <v>7</v>
      </c>
      <c r="T78">
        <f t="shared" si="157"/>
        <v>1</v>
      </c>
      <c r="U78">
        <f t="shared" si="157"/>
        <v>2</v>
      </c>
      <c r="V78">
        <f t="shared" si="157"/>
        <v>3</v>
      </c>
      <c r="W78">
        <f t="shared" si="157"/>
        <v>4</v>
      </c>
      <c r="X78">
        <f t="shared" si="157"/>
        <v>5</v>
      </c>
      <c r="Y78">
        <f t="shared" si="157"/>
        <v>6</v>
      </c>
      <c r="Z78">
        <f t="shared" si="157"/>
        <v>7</v>
      </c>
      <c r="AA78">
        <f t="shared" si="157"/>
        <v>1</v>
      </c>
      <c r="AB78">
        <f t="shared" si="157"/>
        <v>2</v>
      </c>
      <c r="AC78">
        <f t="shared" si="157"/>
        <v>3</v>
      </c>
      <c r="AD78">
        <f t="shared" si="157"/>
        <v>4</v>
      </c>
      <c r="AE78">
        <f t="shared" si="157"/>
        <v>5</v>
      </c>
      <c r="AF78">
        <f t="shared" si="157"/>
        <v>6</v>
      </c>
      <c r="AG78">
        <f t="shared" si="157"/>
        <v>7</v>
      </c>
      <c r="AH78">
        <f>COUNTIF(C78:AG78,7)+COUNTIF(C78:AG78,1)</f>
        <v>9</v>
      </c>
    </row>
    <row r="79" spans="2:41" x14ac:dyDescent="0.4">
      <c r="C79">
        <f>WEEKDAY(C18)</f>
        <v>1</v>
      </c>
      <c r="D79">
        <f t="shared" ref="D79:AG79" si="158">WEEKDAY(D18)</f>
        <v>2</v>
      </c>
      <c r="E79">
        <f t="shared" si="158"/>
        <v>3</v>
      </c>
      <c r="F79">
        <f t="shared" si="158"/>
        <v>4</v>
      </c>
      <c r="G79">
        <f t="shared" si="158"/>
        <v>5</v>
      </c>
      <c r="H79">
        <f t="shared" si="158"/>
        <v>6</v>
      </c>
      <c r="I79">
        <f t="shared" si="158"/>
        <v>7</v>
      </c>
      <c r="J79">
        <f t="shared" si="158"/>
        <v>1</v>
      </c>
      <c r="K79">
        <f t="shared" si="158"/>
        <v>2</v>
      </c>
      <c r="L79">
        <f t="shared" si="158"/>
        <v>3</v>
      </c>
      <c r="M79">
        <f t="shared" si="158"/>
        <v>4</v>
      </c>
      <c r="N79">
        <f t="shared" si="158"/>
        <v>5</v>
      </c>
      <c r="O79">
        <f t="shared" si="158"/>
        <v>6</v>
      </c>
      <c r="P79">
        <f t="shared" si="158"/>
        <v>7</v>
      </c>
      <c r="Q79">
        <f t="shared" si="158"/>
        <v>1</v>
      </c>
      <c r="R79">
        <f t="shared" si="158"/>
        <v>2</v>
      </c>
      <c r="S79">
        <f t="shared" si="158"/>
        <v>3</v>
      </c>
      <c r="T79">
        <f t="shared" si="158"/>
        <v>4</v>
      </c>
      <c r="U79">
        <f t="shared" si="158"/>
        <v>5</v>
      </c>
      <c r="V79">
        <f t="shared" si="158"/>
        <v>6</v>
      </c>
      <c r="W79">
        <f t="shared" si="158"/>
        <v>7</v>
      </c>
      <c r="X79">
        <f t="shared" si="158"/>
        <v>1</v>
      </c>
      <c r="Y79">
        <f t="shared" si="158"/>
        <v>2</v>
      </c>
      <c r="Z79">
        <f t="shared" si="158"/>
        <v>3</v>
      </c>
      <c r="AA79">
        <f t="shared" si="158"/>
        <v>4</v>
      </c>
      <c r="AB79">
        <f t="shared" si="158"/>
        <v>5</v>
      </c>
      <c r="AC79">
        <f t="shared" si="158"/>
        <v>6</v>
      </c>
      <c r="AD79">
        <f t="shared" si="158"/>
        <v>7</v>
      </c>
      <c r="AE79">
        <f t="shared" si="158"/>
        <v>1</v>
      </c>
      <c r="AF79">
        <f t="shared" si="158"/>
        <v>2</v>
      </c>
      <c r="AG79">
        <f t="shared" si="158"/>
        <v>3</v>
      </c>
      <c r="AH79">
        <f>COUNTIF(C79:AG79,7)+COUNTIF(C79:AG79,1)</f>
        <v>9</v>
      </c>
    </row>
  </sheetData>
  <mergeCells count="249">
    <mergeCell ref="AH7:AH13"/>
    <mergeCell ref="AI7:AI13"/>
    <mergeCell ref="B11:B13"/>
    <mergeCell ref="C11:C13"/>
    <mergeCell ref="D11:D13"/>
    <mergeCell ref="E11:E13"/>
    <mergeCell ref="F11:F13"/>
    <mergeCell ref="G11:G13"/>
    <mergeCell ref="H11:H13"/>
    <mergeCell ref="Q11:Q13"/>
    <mergeCell ref="R11:R13"/>
    <mergeCell ref="S11:S13"/>
    <mergeCell ref="T11:T13"/>
    <mergeCell ref="I11:I13"/>
    <mergeCell ref="J11:J13"/>
    <mergeCell ref="K11:K13"/>
    <mergeCell ref="L11:L13"/>
    <mergeCell ref="M11:M13"/>
    <mergeCell ref="N11:N13"/>
    <mergeCell ref="AG11:AG13"/>
    <mergeCell ref="AA11:AA13"/>
    <mergeCell ref="AB11:AB13"/>
    <mergeCell ref="AC11:AC13"/>
    <mergeCell ref="AF11:AF13"/>
    <mergeCell ref="B21:B23"/>
    <mergeCell ref="C21:C23"/>
    <mergeCell ref="D21:D23"/>
    <mergeCell ref="E21:E23"/>
    <mergeCell ref="F21:F23"/>
    <mergeCell ref="G21:G23"/>
    <mergeCell ref="AF21:AF23"/>
    <mergeCell ref="AG21:AG23"/>
    <mergeCell ref="C7:AG7"/>
    <mergeCell ref="O11:O13"/>
    <mergeCell ref="P11:P13"/>
    <mergeCell ref="P21:P23"/>
    <mergeCell ref="Q21:Q23"/>
    <mergeCell ref="R21:R23"/>
    <mergeCell ref="S21:S23"/>
    <mergeCell ref="H21:H23"/>
    <mergeCell ref="I21:I23"/>
    <mergeCell ref="J21:J23"/>
    <mergeCell ref="K21:K23"/>
    <mergeCell ref="L21:L23"/>
    <mergeCell ref="M21:M23"/>
    <mergeCell ref="C17:AG17"/>
    <mergeCell ref="AD11:AD13"/>
    <mergeCell ref="AE11:AE13"/>
    <mergeCell ref="U11:U13"/>
    <mergeCell ref="V11:V13"/>
    <mergeCell ref="W11:W13"/>
    <mergeCell ref="X11:X13"/>
    <mergeCell ref="Y11:Y13"/>
    <mergeCell ref="Z11:Z13"/>
    <mergeCell ref="AI27:AI33"/>
    <mergeCell ref="B31:B33"/>
    <mergeCell ref="C31:C33"/>
    <mergeCell ref="D31:D33"/>
    <mergeCell ref="E31:E33"/>
    <mergeCell ref="F31:F33"/>
    <mergeCell ref="Z21:Z23"/>
    <mergeCell ref="AA21:AA23"/>
    <mergeCell ref="AB21:AB23"/>
    <mergeCell ref="AC21:AC23"/>
    <mergeCell ref="AD21:AD23"/>
    <mergeCell ref="AE21:AE23"/>
    <mergeCell ref="T21:T23"/>
    <mergeCell ref="U21:U23"/>
    <mergeCell ref="V21:V23"/>
    <mergeCell ref="W21:W23"/>
    <mergeCell ref="X21:X23"/>
    <mergeCell ref="Y21:Y23"/>
    <mergeCell ref="AH17:AH23"/>
    <mergeCell ref="AI17:AI23"/>
    <mergeCell ref="G31:G33"/>
    <mergeCell ref="H31:H33"/>
    <mergeCell ref="I31:I33"/>
    <mergeCell ref="J31:J33"/>
    <mergeCell ref="K31:K33"/>
    <mergeCell ref="L31:L33"/>
    <mergeCell ref="AE31:AE33"/>
    <mergeCell ref="C27:AG27"/>
    <mergeCell ref="AH27:AH33"/>
    <mergeCell ref="M31:M33"/>
    <mergeCell ref="N31:N33"/>
    <mergeCell ref="AA31:AA33"/>
    <mergeCell ref="AB31:AB33"/>
    <mergeCell ref="AC31:AC33"/>
    <mergeCell ref="AD31:AD33"/>
    <mergeCell ref="AF31:AF33"/>
    <mergeCell ref="Q31:Q33"/>
    <mergeCell ref="R31:R33"/>
    <mergeCell ref="N21:N23"/>
    <mergeCell ref="O21:O23"/>
    <mergeCell ref="O31:O33"/>
    <mergeCell ref="P31:P33"/>
    <mergeCell ref="Y31:Y33"/>
    <mergeCell ref="Z31:Z33"/>
    <mergeCell ref="S31:S33"/>
    <mergeCell ref="T31:T33"/>
    <mergeCell ref="U31:U33"/>
    <mergeCell ref="V31:V33"/>
    <mergeCell ref="W31:W33"/>
    <mergeCell ref="X31:X33"/>
    <mergeCell ref="B41:B43"/>
    <mergeCell ref="C41:C43"/>
    <mergeCell ref="D41:D43"/>
    <mergeCell ref="E41:E43"/>
    <mergeCell ref="F41:F43"/>
    <mergeCell ref="G41:G43"/>
    <mergeCell ref="C37:AG37"/>
    <mergeCell ref="AH37:AH43"/>
    <mergeCell ref="AI37:AI43"/>
    <mergeCell ref="H41:H43"/>
    <mergeCell ref="I41:I43"/>
    <mergeCell ref="J41:J43"/>
    <mergeCell ref="K41:K43"/>
    <mergeCell ref="AD41:AD43"/>
    <mergeCell ref="AE41:AE43"/>
    <mergeCell ref="N41:N43"/>
    <mergeCell ref="C47:AG47"/>
    <mergeCell ref="K51:K53"/>
    <mergeCell ref="L51:L53"/>
    <mergeCell ref="M51:M53"/>
    <mergeCell ref="N51:N53"/>
    <mergeCell ref="X41:X43"/>
    <mergeCell ref="Y41:Y43"/>
    <mergeCell ref="Z41:Z43"/>
    <mergeCell ref="AA41:AA43"/>
    <mergeCell ref="AB41:AB43"/>
    <mergeCell ref="AC41:AC43"/>
    <mergeCell ref="R41:R43"/>
    <mergeCell ref="S41:S43"/>
    <mergeCell ref="T41:T43"/>
    <mergeCell ref="U41:U43"/>
    <mergeCell ref="V41:V43"/>
    <mergeCell ref="W41:W43"/>
    <mergeCell ref="L41:L43"/>
    <mergeCell ref="M41:M43"/>
    <mergeCell ref="O41:O43"/>
    <mergeCell ref="P41:P43"/>
    <mergeCell ref="Q41:Q43"/>
    <mergeCell ref="Q51:Q53"/>
    <mergeCell ref="R51:R53"/>
    <mergeCell ref="AF61:AF63"/>
    <mergeCell ref="AG61:AG63"/>
    <mergeCell ref="AA61:AA63"/>
    <mergeCell ref="AB61:AB63"/>
    <mergeCell ref="AC61:AC63"/>
    <mergeCell ref="AD61:AD63"/>
    <mergeCell ref="AE61:AE63"/>
    <mergeCell ref="B51:B53"/>
    <mergeCell ref="C51:C53"/>
    <mergeCell ref="D51:D53"/>
    <mergeCell ref="E51:E53"/>
    <mergeCell ref="F51:F53"/>
    <mergeCell ref="G51:G53"/>
    <mergeCell ref="H51:H53"/>
    <mergeCell ref="I51:I53"/>
    <mergeCell ref="J51:J53"/>
    <mergeCell ref="U51:U53"/>
    <mergeCell ref="V51:V53"/>
    <mergeCell ref="W51:W53"/>
    <mergeCell ref="X51:X53"/>
    <mergeCell ref="Y51:Y53"/>
    <mergeCell ref="Z51:Z53"/>
    <mergeCell ref="O51:O53"/>
    <mergeCell ref="T51:T53"/>
    <mergeCell ref="B61:B63"/>
    <mergeCell ref="C61:C63"/>
    <mergeCell ref="D61:D63"/>
    <mergeCell ref="E61:E63"/>
    <mergeCell ref="F61:F63"/>
    <mergeCell ref="G61:G63"/>
    <mergeCell ref="H61:H63"/>
    <mergeCell ref="I61:I63"/>
    <mergeCell ref="J61:J63"/>
    <mergeCell ref="K61:K63"/>
    <mergeCell ref="L61:L63"/>
    <mergeCell ref="M61:M63"/>
    <mergeCell ref="AG31:AG33"/>
    <mergeCell ref="AG70:AI70"/>
    <mergeCell ref="AC70:AF70"/>
    <mergeCell ref="AE72:AI72"/>
    <mergeCell ref="X70:AB70"/>
    <mergeCell ref="Z72:AD72"/>
    <mergeCell ref="P51:P53"/>
    <mergeCell ref="N61:N63"/>
    <mergeCell ref="O61:O63"/>
    <mergeCell ref="P61:P63"/>
    <mergeCell ref="Q61:Q63"/>
    <mergeCell ref="R61:R63"/>
    <mergeCell ref="S61:S63"/>
    <mergeCell ref="Z61:Z63"/>
    <mergeCell ref="T61:T63"/>
    <mergeCell ref="U61:U63"/>
    <mergeCell ref="V61:V63"/>
    <mergeCell ref="W61:W63"/>
    <mergeCell ref="X61:X63"/>
    <mergeCell ref="Y61:Y63"/>
    <mergeCell ref="C57:AG57"/>
    <mergeCell ref="S51:S53"/>
    <mergeCell ref="AL17:AL23"/>
    <mergeCell ref="AL27:AL33"/>
    <mergeCell ref="AL37:AL43"/>
    <mergeCell ref="AL47:AL53"/>
    <mergeCell ref="AG68:AI68"/>
    <mergeCell ref="AC68:AF68"/>
    <mergeCell ref="X68:AB68"/>
    <mergeCell ref="AG69:AI69"/>
    <mergeCell ref="AC69:AF69"/>
    <mergeCell ref="X69:AB69"/>
    <mergeCell ref="AH57:AH63"/>
    <mergeCell ref="AI57:AI63"/>
    <mergeCell ref="AI47:AI53"/>
    <mergeCell ref="AG51:AG53"/>
    <mergeCell ref="AA51:AA53"/>
    <mergeCell ref="AB51:AB53"/>
    <mergeCell ref="AC51:AC53"/>
    <mergeCell ref="AD51:AD53"/>
    <mergeCell ref="AE51:AE53"/>
    <mergeCell ref="AF51:AF53"/>
    <mergeCell ref="AF41:AF43"/>
    <mergeCell ref="AG41:AG43"/>
    <mergeCell ref="AH47:AH53"/>
    <mergeCell ref="AJ1:AM2"/>
    <mergeCell ref="AL57:AL63"/>
    <mergeCell ref="X67:AB67"/>
    <mergeCell ref="AC67:AF67"/>
    <mergeCell ref="AG67:AI67"/>
    <mergeCell ref="AM7:AM13"/>
    <mergeCell ref="AM17:AM23"/>
    <mergeCell ref="AM27:AM33"/>
    <mergeCell ref="AM37:AM43"/>
    <mergeCell ref="AM47:AM53"/>
    <mergeCell ref="AM57:AM63"/>
    <mergeCell ref="AJ7:AJ13"/>
    <mergeCell ref="AJ17:AJ23"/>
    <mergeCell ref="AJ27:AJ33"/>
    <mergeCell ref="AJ37:AJ43"/>
    <mergeCell ref="AJ47:AJ53"/>
    <mergeCell ref="AJ57:AJ63"/>
    <mergeCell ref="AK7:AK13"/>
    <mergeCell ref="AK17:AK23"/>
    <mergeCell ref="AK27:AK33"/>
    <mergeCell ref="AK37:AK43"/>
    <mergeCell ref="AK47:AK53"/>
    <mergeCell ref="AK57:AK63"/>
    <mergeCell ref="AL7:AL13"/>
  </mergeCells>
  <phoneticPr fontId="1"/>
  <conditionalFormatting sqref="C10:AG13">
    <cfRule type="expression" dxfId="23" priority="11">
      <formula>C$14="×"</formula>
    </cfRule>
    <cfRule type="expression" dxfId="22" priority="12">
      <formula>C$14="○"</formula>
    </cfRule>
  </conditionalFormatting>
  <conditionalFormatting sqref="C20:AG23">
    <cfRule type="expression" dxfId="21" priority="9">
      <formula>C$24="×"</formula>
    </cfRule>
    <cfRule type="expression" dxfId="20" priority="10">
      <formula>C$24="○"</formula>
    </cfRule>
  </conditionalFormatting>
  <conditionalFormatting sqref="C30:AG33">
    <cfRule type="expression" dxfId="19" priority="7">
      <formula>C$34="×"</formula>
    </cfRule>
    <cfRule type="expression" dxfId="18" priority="8">
      <formula>C$34="○"</formula>
    </cfRule>
  </conditionalFormatting>
  <conditionalFormatting sqref="C40:AG43">
    <cfRule type="expression" dxfId="17" priority="5">
      <formula>C$44="×"</formula>
    </cfRule>
    <cfRule type="expression" dxfId="16" priority="6">
      <formula>C$44="○"</formula>
    </cfRule>
  </conditionalFormatting>
  <conditionalFormatting sqref="C50:AG53">
    <cfRule type="expression" dxfId="15" priority="3">
      <formula>C$54="×"</formula>
    </cfRule>
    <cfRule type="expression" dxfId="14" priority="4">
      <formula>C$54="○"</formula>
    </cfRule>
  </conditionalFormatting>
  <conditionalFormatting sqref="C60:AG63">
    <cfRule type="expression" dxfId="13" priority="1">
      <formula>C$64="×"</formula>
    </cfRule>
    <cfRule type="expression" dxfId="12" priority="2">
      <formula>C$64="○"</formula>
    </cfRule>
  </conditionalFormatting>
  <dataValidations count="1">
    <dataValidation type="list" allowBlank="1" showInputMessage="1" showErrorMessage="1" sqref="AE72:AI72" xr:uid="{87A86E9D-A486-4F71-B278-BAA7E810C3E2}">
      <formula1>$AO$71:$AO$73</formula1>
    </dataValidation>
  </dataValidations>
  <pageMargins left="0.70866141732283472" right="0.70866141732283472" top="0.74803149606299213" bottom="0.74803149606299213" header="0.31496062992125984" footer="0.31496062992125984"/>
  <pageSetup paperSize="9" scale="33" orientation="portrait" r:id="rId1"/>
  <headerFooter>
    <oddHeader>&amp;R&amp;20（別紙２-２）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9A6DD3-7F26-4E03-803A-7C786A988F09}">
  <sheetPr codeName="Sheet4">
    <pageSetUpPr fitToPage="1"/>
  </sheetPr>
  <dimension ref="A1:AQ79"/>
  <sheetViews>
    <sheetView showGridLines="0" view="pageBreakPreview" zoomScaleNormal="85" zoomScaleSheetLayoutView="100" zoomScalePageLayoutView="70" workbookViewId="0">
      <selection activeCell="L6" sqref="L6"/>
    </sheetView>
  </sheetViews>
  <sheetFormatPr defaultRowHeight="18.75" x14ac:dyDescent="0.4"/>
  <cols>
    <col min="2" max="35" width="4.875" customWidth="1"/>
    <col min="36" max="39" width="5.125" customWidth="1"/>
    <col min="40" max="41" width="18.125" customWidth="1"/>
  </cols>
  <sheetData>
    <row r="1" spans="1:43" ht="24" x14ac:dyDescent="0.4">
      <c r="A1" s="4"/>
      <c r="AJ1" s="35"/>
      <c r="AK1" s="35"/>
      <c r="AL1" s="35"/>
      <c r="AM1" s="35"/>
    </row>
    <row r="2" spans="1:43" ht="25.5" x14ac:dyDescent="0.4">
      <c r="B2" s="6" t="s">
        <v>43</v>
      </c>
      <c r="AD2" s="12" t="s">
        <v>26</v>
      </c>
      <c r="AE2" s="12"/>
      <c r="AJ2" s="35"/>
      <c r="AK2" s="35"/>
      <c r="AL2" s="35"/>
      <c r="AM2" s="35"/>
    </row>
    <row r="3" spans="1:43" x14ac:dyDescent="0.4">
      <c r="AD3" s="1" t="s">
        <v>25</v>
      </c>
      <c r="AE3" s="1" t="s">
        <v>1</v>
      </c>
      <c r="AP3" s="10"/>
      <c r="AQ3" s="10"/>
    </row>
    <row r="4" spans="1:43" ht="24" x14ac:dyDescent="0.4">
      <c r="B4" s="5" t="s">
        <v>11</v>
      </c>
      <c r="D4" s="9" t="s">
        <v>24</v>
      </c>
      <c r="AD4" s="3">
        <v>2026</v>
      </c>
      <c r="AE4" s="3">
        <v>10</v>
      </c>
    </row>
    <row r="5" spans="1:43" ht="24" x14ac:dyDescent="0.4">
      <c r="B5" s="5" t="s">
        <v>12</v>
      </c>
      <c r="D5" s="9" t="s">
        <v>68</v>
      </c>
      <c r="AL5" t="s">
        <v>38</v>
      </c>
    </row>
    <row r="6" spans="1:43" ht="21.75" customHeight="1" x14ac:dyDescent="0.4">
      <c r="AL6" t="s">
        <v>39</v>
      </c>
    </row>
    <row r="7" spans="1:43" ht="18.75" customHeight="1" x14ac:dyDescent="0.4">
      <c r="B7" s="3" t="s">
        <v>1</v>
      </c>
      <c r="C7" s="61">
        <f>DATE($AD$4,$AE$4,1)</f>
        <v>46296</v>
      </c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62"/>
      <c r="P7" s="62"/>
      <c r="Q7" s="62"/>
      <c r="R7" s="62"/>
      <c r="S7" s="62"/>
      <c r="T7" s="62"/>
      <c r="U7" s="62"/>
      <c r="V7" s="62"/>
      <c r="W7" s="62"/>
      <c r="X7" s="62"/>
      <c r="Y7" s="62"/>
      <c r="Z7" s="62"/>
      <c r="AA7" s="62"/>
      <c r="AB7" s="62"/>
      <c r="AC7" s="62"/>
      <c r="AD7" s="62"/>
      <c r="AE7" s="62"/>
      <c r="AF7" s="62"/>
      <c r="AG7" s="63"/>
      <c r="AH7" s="47" t="s">
        <v>28</v>
      </c>
      <c r="AI7" s="47" t="s">
        <v>15</v>
      </c>
      <c r="AJ7" s="59" t="s">
        <v>30</v>
      </c>
      <c r="AK7" s="59" t="s">
        <v>32</v>
      </c>
      <c r="AL7" s="59" t="s">
        <v>31</v>
      </c>
      <c r="AM7" s="59" t="s">
        <v>33</v>
      </c>
      <c r="AN7" s="10"/>
      <c r="AO7" s="16"/>
    </row>
    <row r="8" spans="1:43" x14ac:dyDescent="0.4">
      <c r="B8" s="3" t="s">
        <v>2</v>
      </c>
      <c r="C8" s="13">
        <f>DATE($AD$4,$AE$4,1)</f>
        <v>46296</v>
      </c>
      <c r="D8" s="13">
        <f>DATE($AD$4,$AE$4,2)</f>
        <v>46297</v>
      </c>
      <c r="E8" s="13">
        <f>DATE($AD$4,$AE$4,3)</f>
        <v>46298</v>
      </c>
      <c r="F8" s="13">
        <f>DATE($AD$4,$AE$4,4)</f>
        <v>46299</v>
      </c>
      <c r="G8" s="13">
        <f>DATE($AD$4,$AE$4,5)</f>
        <v>46300</v>
      </c>
      <c r="H8" s="13">
        <f>DATE($AD$4,$AE$4,6)</f>
        <v>46301</v>
      </c>
      <c r="I8" s="13">
        <f>DATE($AD$4,$AE$4,7)</f>
        <v>46302</v>
      </c>
      <c r="J8" s="13">
        <f>DATE($AD$4,$AE$4,8)</f>
        <v>46303</v>
      </c>
      <c r="K8" s="13">
        <f>DATE($AD$4,$AE$4,9)</f>
        <v>46304</v>
      </c>
      <c r="L8" s="13">
        <f>DATE($AD$4,$AE$4,10)</f>
        <v>46305</v>
      </c>
      <c r="M8" s="13">
        <f>DATE($AD$4,$AE$4,11)</f>
        <v>46306</v>
      </c>
      <c r="N8" s="13">
        <f>DATE($AD$4,$AE$4,12)</f>
        <v>46307</v>
      </c>
      <c r="O8" s="13">
        <f>DATE($AD$4,$AE$4,13)</f>
        <v>46308</v>
      </c>
      <c r="P8" s="13">
        <f>DATE($AD$4,$AE$4,14)</f>
        <v>46309</v>
      </c>
      <c r="Q8" s="13">
        <f>DATE($AD$4,$AE$4,15)</f>
        <v>46310</v>
      </c>
      <c r="R8" s="13">
        <f>DATE($AD$4,$AE$4,16)</f>
        <v>46311</v>
      </c>
      <c r="S8" s="13">
        <f>DATE($AD$4,$AE$4,17)</f>
        <v>46312</v>
      </c>
      <c r="T8" s="13">
        <f>DATE($AD$4,$AE$4,18)</f>
        <v>46313</v>
      </c>
      <c r="U8" s="13">
        <f>DATE($AD$4,$AE$4,19)</f>
        <v>46314</v>
      </c>
      <c r="V8" s="13">
        <f>DATE($AD$4,$AE$4,20)</f>
        <v>46315</v>
      </c>
      <c r="W8" s="13">
        <f>DATE($AD$4,$AE$4,21)</f>
        <v>46316</v>
      </c>
      <c r="X8" s="13">
        <f>DATE($AD$4,$AE$4,22)</f>
        <v>46317</v>
      </c>
      <c r="Y8" s="13">
        <f>DATE($AD$4,$AE$4,23)</f>
        <v>46318</v>
      </c>
      <c r="Z8" s="13">
        <f>DATE($AD$4,$AE$4,24)</f>
        <v>46319</v>
      </c>
      <c r="AA8" s="13">
        <f>DATE($AD$4,$AE$4,25)</f>
        <v>46320</v>
      </c>
      <c r="AB8" s="13">
        <f>DATE($AD$4,$AE$4,26)</f>
        <v>46321</v>
      </c>
      <c r="AC8" s="13">
        <f>DATE($AD$4,$AE$4,27)</f>
        <v>46322</v>
      </c>
      <c r="AD8" s="13">
        <f>DATE($AD$4,$AE$4,28)</f>
        <v>46323</v>
      </c>
      <c r="AE8" s="13">
        <f>DATE($AD$4,$AE$4,29)</f>
        <v>46324</v>
      </c>
      <c r="AF8" s="13">
        <f>DATE($AD$4,$AE$4,30)</f>
        <v>46325</v>
      </c>
      <c r="AG8" s="13">
        <f>DATE($AD$4,$AE$4,31)</f>
        <v>46326</v>
      </c>
      <c r="AH8" s="48"/>
      <c r="AI8" s="47"/>
      <c r="AJ8" s="59"/>
      <c r="AK8" s="59"/>
      <c r="AL8" s="59"/>
      <c r="AM8" s="59"/>
    </row>
    <row r="9" spans="1:43" hidden="1" x14ac:dyDescent="0.4">
      <c r="B9" s="3"/>
      <c r="C9" s="15">
        <f>WEEKDAY(C8)</f>
        <v>5</v>
      </c>
      <c r="D9" s="15">
        <f t="shared" ref="D9:AG9" si="0">WEEKDAY(D8)</f>
        <v>6</v>
      </c>
      <c r="E9" s="15">
        <f t="shared" si="0"/>
        <v>7</v>
      </c>
      <c r="F9" s="15">
        <f t="shared" si="0"/>
        <v>1</v>
      </c>
      <c r="G9" s="15">
        <f t="shared" si="0"/>
        <v>2</v>
      </c>
      <c r="H9" s="15">
        <f t="shared" si="0"/>
        <v>3</v>
      </c>
      <c r="I9" s="15">
        <f t="shared" si="0"/>
        <v>4</v>
      </c>
      <c r="J9" s="15">
        <f t="shared" si="0"/>
        <v>5</v>
      </c>
      <c r="K9" s="15">
        <f t="shared" si="0"/>
        <v>6</v>
      </c>
      <c r="L9" s="15">
        <f t="shared" si="0"/>
        <v>7</v>
      </c>
      <c r="M9" s="15">
        <f t="shared" si="0"/>
        <v>1</v>
      </c>
      <c r="N9" s="15">
        <f t="shared" si="0"/>
        <v>2</v>
      </c>
      <c r="O9" s="15">
        <f t="shared" si="0"/>
        <v>3</v>
      </c>
      <c r="P9" s="15">
        <f t="shared" si="0"/>
        <v>4</v>
      </c>
      <c r="Q9" s="15">
        <f t="shared" si="0"/>
        <v>5</v>
      </c>
      <c r="R9" s="15">
        <f t="shared" si="0"/>
        <v>6</v>
      </c>
      <c r="S9" s="15">
        <f t="shared" si="0"/>
        <v>7</v>
      </c>
      <c r="T9" s="15">
        <f t="shared" si="0"/>
        <v>1</v>
      </c>
      <c r="U9" s="15">
        <f t="shared" si="0"/>
        <v>2</v>
      </c>
      <c r="V9" s="15">
        <f t="shared" si="0"/>
        <v>3</v>
      </c>
      <c r="W9" s="15">
        <f t="shared" si="0"/>
        <v>4</v>
      </c>
      <c r="X9" s="15">
        <f t="shared" si="0"/>
        <v>5</v>
      </c>
      <c r="Y9" s="15">
        <f t="shared" si="0"/>
        <v>6</v>
      </c>
      <c r="Z9" s="15">
        <f t="shared" si="0"/>
        <v>7</v>
      </c>
      <c r="AA9" s="15">
        <f t="shared" si="0"/>
        <v>1</v>
      </c>
      <c r="AB9" s="15">
        <f t="shared" si="0"/>
        <v>2</v>
      </c>
      <c r="AC9" s="15">
        <f t="shared" si="0"/>
        <v>3</v>
      </c>
      <c r="AD9" s="15">
        <f t="shared" si="0"/>
        <v>4</v>
      </c>
      <c r="AE9" s="15">
        <f t="shared" si="0"/>
        <v>5</v>
      </c>
      <c r="AF9" s="15">
        <f t="shared" si="0"/>
        <v>6</v>
      </c>
      <c r="AG9" s="15">
        <f t="shared" si="0"/>
        <v>7</v>
      </c>
      <c r="AH9" s="48"/>
      <c r="AI9" s="47"/>
      <c r="AJ9" s="59"/>
      <c r="AK9" s="59"/>
      <c r="AL9" s="59"/>
      <c r="AM9" s="59"/>
      <c r="AN9" s="10"/>
    </row>
    <row r="10" spans="1:43" x14ac:dyDescent="0.4">
      <c r="B10" s="3" t="s">
        <v>3</v>
      </c>
      <c r="C10" s="14">
        <f t="shared" ref="C10:AG10" si="1">C8</f>
        <v>46296</v>
      </c>
      <c r="D10" s="14">
        <f t="shared" si="1"/>
        <v>46297</v>
      </c>
      <c r="E10" s="14">
        <f t="shared" si="1"/>
        <v>46298</v>
      </c>
      <c r="F10" s="14">
        <f t="shared" si="1"/>
        <v>46299</v>
      </c>
      <c r="G10" s="14">
        <f t="shared" si="1"/>
        <v>46300</v>
      </c>
      <c r="H10" s="14">
        <f t="shared" si="1"/>
        <v>46301</v>
      </c>
      <c r="I10" s="14">
        <f t="shared" si="1"/>
        <v>46302</v>
      </c>
      <c r="J10" s="14">
        <f t="shared" si="1"/>
        <v>46303</v>
      </c>
      <c r="K10" s="14">
        <f t="shared" si="1"/>
        <v>46304</v>
      </c>
      <c r="L10" s="14">
        <f t="shared" si="1"/>
        <v>46305</v>
      </c>
      <c r="M10" s="14">
        <f t="shared" si="1"/>
        <v>46306</v>
      </c>
      <c r="N10" s="14">
        <f t="shared" si="1"/>
        <v>46307</v>
      </c>
      <c r="O10" s="14">
        <f t="shared" si="1"/>
        <v>46308</v>
      </c>
      <c r="P10" s="14">
        <f t="shared" si="1"/>
        <v>46309</v>
      </c>
      <c r="Q10" s="14">
        <f t="shared" si="1"/>
        <v>46310</v>
      </c>
      <c r="R10" s="14">
        <f t="shared" si="1"/>
        <v>46311</v>
      </c>
      <c r="S10" s="14">
        <f t="shared" si="1"/>
        <v>46312</v>
      </c>
      <c r="T10" s="14">
        <f t="shared" si="1"/>
        <v>46313</v>
      </c>
      <c r="U10" s="14">
        <f t="shared" si="1"/>
        <v>46314</v>
      </c>
      <c r="V10" s="14">
        <f t="shared" si="1"/>
        <v>46315</v>
      </c>
      <c r="W10" s="14">
        <f t="shared" si="1"/>
        <v>46316</v>
      </c>
      <c r="X10" s="14">
        <f>X8</f>
        <v>46317</v>
      </c>
      <c r="Y10" s="14">
        <f t="shared" si="1"/>
        <v>46318</v>
      </c>
      <c r="Z10" s="14">
        <f t="shared" si="1"/>
        <v>46319</v>
      </c>
      <c r="AA10" s="14">
        <f t="shared" si="1"/>
        <v>46320</v>
      </c>
      <c r="AB10" s="14">
        <f t="shared" si="1"/>
        <v>46321</v>
      </c>
      <c r="AC10" s="14">
        <f t="shared" si="1"/>
        <v>46322</v>
      </c>
      <c r="AD10" s="14">
        <f t="shared" si="1"/>
        <v>46323</v>
      </c>
      <c r="AE10" s="14">
        <f t="shared" si="1"/>
        <v>46324</v>
      </c>
      <c r="AF10" s="14">
        <f t="shared" si="1"/>
        <v>46325</v>
      </c>
      <c r="AG10" s="14">
        <f t="shared" si="1"/>
        <v>46326</v>
      </c>
      <c r="AH10" s="48"/>
      <c r="AI10" s="47"/>
      <c r="AJ10" s="59"/>
      <c r="AK10" s="59"/>
      <c r="AL10" s="59"/>
      <c r="AM10" s="59"/>
    </row>
    <row r="11" spans="1:43" ht="27" customHeight="1" x14ac:dyDescent="0.4">
      <c r="B11" s="47" t="s">
        <v>8</v>
      </c>
      <c r="C11" s="50" t="s">
        <v>41</v>
      </c>
      <c r="D11" s="60"/>
      <c r="E11" s="60"/>
      <c r="F11" s="60"/>
      <c r="G11" s="60"/>
      <c r="H11" s="60"/>
      <c r="I11" s="70"/>
      <c r="J11" s="67"/>
      <c r="K11" s="60"/>
      <c r="L11" s="60"/>
      <c r="M11" s="60"/>
      <c r="N11" s="60"/>
      <c r="O11" s="60"/>
      <c r="P11" s="60"/>
      <c r="Q11" s="60"/>
      <c r="R11" s="60"/>
      <c r="S11" s="60"/>
      <c r="T11" s="60"/>
      <c r="U11" s="60"/>
      <c r="V11" s="60"/>
      <c r="W11" s="60"/>
      <c r="X11" s="52"/>
      <c r="Y11" s="60"/>
      <c r="Z11" s="60"/>
      <c r="AA11" s="60"/>
      <c r="AB11" s="60"/>
      <c r="AC11" s="60"/>
      <c r="AD11" s="60"/>
      <c r="AE11" s="60"/>
      <c r="AF11" s="70" t="s">
        <v>18</v>
      </c>
      <c r="AG11" s="70"/>
      <c r="AH11" s="48"/>
      <c r="AI11" s="47"/>
      <c r="AJ11" s="59"/>
      <c r="AK11" s="59"/>
      <c r="AL11" s="59"/>
      <c r="AM11" s="59"/>
    </row>
    <row r="12" spans="1:43" ht="27" customHeight="1" x14ac:dyDescent="0.4">
      <c r="B12" s="48"/>
      <c r="C12" s="51"/>
      <c r="D12" s="43"/>
      <c r="E12" s="43"/>
      <c r="F12" s="43"/>
      <c r="G12" s="43"/>
      <c r="H12" s="43"/>
      <c r="I12" s="71"/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53"/>
      <c r="Y12" s="43"/>
      <c r="Z12" s="43"/>
      <c r="AA12" s="43"/>
      <c r="AB12" s="43"/>
      <c r="AC12" s="43"/>
      <c r="AD12" s="43"/>
      <c r="AE12" s="43"/>
      <c r="AF12" s="71"/>
      <c r="AG12" s="71"/>
      <c r="AH12" s="48"/>
      <c r="AI12" s="47"/>
      <c r="AJ12" s="59"/>
      <c r="AK12" s="59"/>
      <c r="AL12" s="59"/>
      <c r="AM12" s="59"/>
    </row>
    <row r="13" spans="1:43" ht="27" customHeight="1" x14ac:dyDescent="0.4">
      <c r="B13" s="48"/>
      <c r="C13" s="51"/>
      <c r="D13" s="43"/>
      <c r="E13" s="43"/>
      <c r="F13" s="43"/>
      <c r="G13" s="43"/>
      <c r="H13" s="43"/>
      <c r="I13" s="71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53"/>
      <c r="Y13" s="43"/>
      <c r="Z13" s="43"/>
      <c r="AA13" s="43"/>
      <c r="AB13" s="43"/>
      <c r="AC13" s="43"/>
      <c r="AD13" s="43"/>
      <c r="AE13" s="43"/>
      <c r="AF13" s="71"/>
      <c r="AG13" s="71"/>
      <c r="AH13" s="48"/>
      <c r="AI13" s="47"/>
      <c r="AJ13" s="59"/>
      <c r="AK13" s="59"/>
      <c r="AL13" s="59"/>
      <c r="AM13" s="59"/>
    </row>
    <row r="14" spans="1:43" x14ac:dyDescent="0.4">
      <c r="B14" s="3" t="s">
        <v>9</v>
      </c>
      <c r="C14" s="3" t="s">
        <v>29</v>
      </c>
      <c r="D14" s="3" t="s">
        <v>29</v>
      </c>
      <c r="E14" s="3" t="s">
        <v>29</v>
      </c>
      <c r="F14" s="3" t="s">
        <v>29</v>
      </c>
      <c r="G14" s="3" t="s">
        <v>29</v>
      </c>
      <c r="H14" s="3" t="s">
        <v>29</v>
      </c>
      <c r="I14" s="3" t="s">
        <v>29</v>
      </c>
      <c r="J14" s="3" t="s">
        <v>29</v>
      </c>
      <c r="K14" s="3" t="s">
        <v>29</v>
      </c>
      <c r="L14" s="3" t="s">
        <v>29</v>
      </c>
      <c r="M14" s="3" t="s">
        <v>29</v>
      </c>
      <c r="N14" s="3" t="s">
        <v>29</v>
      </c>
      <c r="O14" s="3" t="s">
        <v>29</v>
      </c>
      <c r="P14" s="3" t="s">
        <v>29</v>
      </c>
      <c r="Q14" s="3" t="s">
        <v>29</v>
      </c>
      <c r="R14" s="3" t="s">
        <v>29</v>
      </c>
      <c r="S14" s="3" t="s">
        <v>29</v>
      </c>
      <c r="T14" s="3" t="s">
        <v>29</v>
      </c>
      <c r="U14" s="3" t="s">
        <v>29</v>
      </c>
      <c r="V14" s="3" t="s">
        <v>29</v>
      </c>
      <c r="W14" s="3" t="s">
        <v>29</v>
      </c>
      <c r="X14" s="3" t="s">
        <v>29</v>
      </c>
      <c r="Y14" s="3" t="s">
        <v>29</v>
      </c>
      <c r="Z14" s="3" t="s">
        <v>29</v>
      </c>
      <c r="AA14" s="3" t="s">
        <v>29</v>
      </c>
      <c r="AB14" s="3" t="s">
        <v>29</v>
      </c>
      <c r="AC14" s="3" t="s">
        <v>29</v>
      </c>
      <c r="AD14" s="3" t="s">
        <v>29</v>
      </c>
      <c r="AE14" s="3" t="s">
        <v>29</v>
      </c>
      <c r="AF14" s="3"/>
      <c r="AG14" s="3" t="s">
        <v>72</v>
      </c>
      <c r="AH14" s="3">
        <f>COUNTIF(C14:AG14,"○")</f>
        <v>1</v>
      </c>
      <c r="AI14" s="13">
        <f>AK14-AJ14</f>
        <v>46297</v>
      </c>
      <c r="AJ14" s="3">
        <f>COUNTIF(C14:AG14,"×")</f>
        <v>29</v>
      </c>
      <c r="AK14" s="17">
        <f>MAX(AC8:AG8)</f>
        <v>46326</v>
      </c>
      <c r="AL14" s="3">
        <v>0</v>
      </c>
      <c r="AM14" s="3" t="str">
        <f>IF(AH14&gt;=AL14,"○","×")</f>
        <v>○</v>
      </c>
    </row>
    <row r="15" spans="1:43" x14ac:dyDescent="0.4">
      <c r="B15" s="3" t="s">
        <v>71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>
        <f>COUNTIF(C15:AG15,"○")</f>
        <v>0</v>
      </c>
      <c r="AI15" s="13">
        <f>AK15-AJ15</f>
        <v>46326</v>
      </c>
      <c r="AJ15" s="3">
        <f>COUNTIF(C15:AG15,"×")</f>
        <v>0</v>
      </c>
      <c r="AK15" s="17">
        <f>MAX(AC8:AG8)</f>
        <v>46326</v>
      </c>
      <c r="AL15" s="3">
        <v>0</v>
      </c>
      <c r="AM15" s="3" t="str">
        <f>IF(AH15&gt;=AL15,"○","×")</f>
        <v>○</v>
      </c>
    </row>
    <row r="16" spans="1:43" ht="27" customHeight="1" x14ac:dyDescent="0.4"/>
    <row r="17" spans="2:41" ht="18.75" customHeight="1" x14ac:dyDescent="0.4">
      <c r="B17" s="3" t="s">
        <v>1</v>
      </c>
      <c r="C17" s="61">
        <f>DATE($AD$4,$AE$4+1,1)</f>
        <v>46327</v>
      </c>
      <c r="D17" s="62"/>
      <c r="E17" s="62"/>
      <c r="F17" s="62"/>
      <c r="G17" s="62"/>
      <c r="H17" s="62"/>
      <c r="I17" s="62"/>
      <c r="J17" s="62"/>
      <c r="K17" s="62"/>
      <c r="L17" s="62"/>
      <c r="M17" s="62"/>
      <c r="N17" s="62"/>
      <c r="O17" s="62"/>
      <c r="P17" s="62"/>
      <c r="Q17" s="62"/>
      <c r="R17" s="62"/>
      <c r="S17" s="62"/>
      <c r="T17" s="62"/>
      <c r="U17" s="62"/>
      <c r="V17" s="62"/>
      <c r="W17" s="62"/>
      <c r="X17" s="62"/>
      <c r="Y17" s="62"/>
      <c r="Z17" s="62"/>
      <c r="AA17" s="62"/>
      <c r="AB17" s="62"/>
      <c r="AC17" s="62"/>
      <c r="AD17" s="62"/>
      <c r="AE17" s="62"/>
      <c r="AF17" s="62"/>
      <c r="AG17" s="63"/>
      <c r="AH17" s="47" t="s">
        <v>10</v>
      </c>
      <c r="AI17" s="47" t="s">
        <v>16</v>
      </c>
      <c r="AJ17" s="59" t="s">
        <v>30</v>
      </c>
      <c r="AK17" s="59" t="s">
        <v>32</v>
      </c>
      <c r="AL17" s="59" t="s">
        <v>31</v>
      </c>
      <c r="AM17" s="59" t="s">
        <v>33</v>
      </c>
      <c r="AO17" s="16"/>
    </row>
    <row r="18" spans="2:41" x14ac:dyDescent="0.4">
      <c r="B18" s="3" t="s">
        <v>2</v>
      </c>
      <c r="C18" s="13">
        <f>DATE($AD$4,$AE$4+1,1)</f>
        <v>46327</v>
      </c>
      <c r="D18" s="13">
        <f>DATE($AD$4,$AE$4+1,2)</f>
        <v>46328</v>
      </c>
      <c r="E18" s="13">
        <f>DATE($AD$4,$AE$4+1,3)</f>
        <v>46329</v>
      </c>
      <c r="F18" s="13">
        <f>DATE($AD$4,$AE$4+1,4)</f>
        <v>46330</v>
      </c>
      <c r="G18" s="13">
        <f>DATE($AD$4,$AE$4+1,5)</f>
        <v>46331</v>
      </c>
      <c r="H18" s="13">
        <f>DATE($AD$4,$AE$4+1,6)</f>
        <v>46332</v>
      </c>
      <c r="I18" s="13">
        <f>DATE($AD$4,$AE$4+1,7)</f>
        <v>46333</v>
      </c>
      <c r="J18" s="13">
        <f>DATE($AD$4,$AE$4+1,8)</f>
        <v>46334</v>
      </c>
      <c r="K18" s="13">
        <f>DATE($AD$4,$AE$4+1,9)</f>
        <v>46335</v>
      </c>
      <c r="L18" s="13">
        <f>DATE($AD$4,$AE$4+1,10)</f>
        <v>46336</v>
      </c>
      <c r="M18" s="13">
        <f>DATE($AD$4,$AE$4+1,11)</f>
        <v>46337</v>
      </c>
      <c r="N18" s="13">
        <f>DATE($AD$4,$AE$4+1,12)</f>
        <v>46338</v>
      </c>
      <c r="O18" s="13">
        <f>DATE($AD$4,$AE$4+1,13)</f>
        <v>46339</v>
      </c>
      <c r="P18" s="13">
        <f>DATE($AD$4,$AE$4+1,14)</f>
        <v>46340</v>
      </c>
      <c r="Q18" s="13">
        <f>DATE($AD$4,$AE$4+1,15)</f>
        <v>46341</v>
      </c>
      <c r="R18" s="13">
        <f>DATE($AD$4,$AE$4+1,16)</f>
        <v>46342</v>
      </c>
      <c r="S18" s="13">
        <f>DATE($AD$4,$AE$4+1,17)</f>
        <v>46343</v>
      </c>
      <c r="T18" s="13">
        <f>DATE($AD$4,$AE$4+1,18)</f>
        <v>46344</v>
      </c>
      <c r="U18" s="13">
        <f>DATE($AD$4,$AE$4+1,19)</f>
        <v>46345</v>
      </c>
      <c r="V18" s="13">
        <f>DATE($AD$4,$AE$4+1,20)</f>
        <v>46346</v>
      </c>
      <c r="W18" s="13">
        <f>DATE($AD$4,$AE$4+1,21)</f>
        <v>46347</v>
      </c>
      <c r="X18" s="13">
        <f>DATE($AD$4,$AE$4+1,22)</f>
        <v>46348</v>
      </c>
      <c r="Y18" s="13">
        <f>DATE($AD$4,$AE$4+1,23)</f>
        <v>46349</v>
      </c>
      <c r="Z18" s="13">
        <f>DATE($AD$4,$AE$4+1,24)</f>
        <v>46350</v>
      </c>
      <c r="AA18" s="13">
        <f>DATE($AD$4,$AE$4+1,25)</f>
        <v>46351</v>
      </c>
      <c r="AB18" s="13">
        <f>DATE($AD$4,$AE$4+1,26)</f>
        <v>46352</v>
      </c>
      <c r="AC18" s="13">
        <f>DATE($AD$4,$AE$4+1,27)</f>
        <v>46353</v>
      </c>
      <c r="AD18" s="13">
        <f>DATE($AD$4,$AE$4+1,28)</f>
        <v>46354</v>
      </c>
      <c r="AE18" s="13">
        <f>DATE($AD$4,$AE$4+1,29)</f>
        <v>46355</v>
      </c>
      <c r="AF18" s="13">
        <f>DATE($AD$4,$AE$4+1,30)</f>
        <v>46356</v>
      </c>
      <c r="AG18" s="13"/>
      <c r="AH18" s="48"/>
      <c r="AI18" s="47"/>
      <c r="AJ18" s="59"/>
      <c r="AK18" s="59"/>
      <c r="AL18" s="59"/>
      <c r="AM18" s="59"/>
    </row>
    <row r="19" spans="2:41" hidden="1" x14ac:dyDescent="0.4">
      <c r="B19" s="3"/>
      <c r="C19" s="15">
        <f>WEEKDAY(C18)</f>
        <v>1</v>
      </c>
      <c r="D19" s="15">
        <f t="shared" ref="D19:AF19" si="2">WEEKDAY(D18)</f>
        <v>2</v>
      </c>
      <c r="E19" s="15">
        <f t="shared" si="2"/>
        <v>3</v>
      </c>
      <c r="F19" s="15">
        <f t="shared" si="2"/>
        <v>4</v>
      </c>
      <c r="G19" s="15">
        <f t="shared" si="2"/>
        <v>5</v>
      </c>
      <c r="H19" s="15">
        <f t="shared" si="2"/>
        <v>6</v>
      </c>
      <c r="I19" s="15">
        <f t="shared" si="2"/>
        <v>7</v>
      </c>
      <c r="J19" s="15">
        <f t="shared" si="2"/>
        <v>1</v>
      </c>
      <c r="K19" s="15">
        <f t="shared" si="2"/>
        <v>2</v>
      </c>
      <c r="L19" s="15">
        <f t="shared" si="2"/>
        <v>3</v>
      </c>
      <c r="M19" s="15">
        <f t="shared" si="2"/>
        <v>4</v>
      </c>
      <c r="N19" s="15">
        <f t="shared" si="2"/>
        <v>5</v>
      </c>
      <c r="O19" s="15">
        <f t="shared" si="2"/>
        <v>6</v>
      </c>
      <c r="P19" s="15">
        <f t="shared" si="2"/>
        <v>7</v>
      </c>
      <c r="Q19" s="15">
        <f t="shared" si="2"/>
        <v>1</v>
      </c>
      <c r="R19" s="15">
        <f t="shared" si="2"/>
        <v>2</v>
      </c>
      <c r="S19" s="15">
        <f t="shared" si="2"/>
        <v>3</v>
      </c>
      <c r="T19" s="15">
        <f t="shared" si="2"/>
        <v>4</v>
      </c>
      <c r="U19" s="15">
        <f t="shared" si="2"/>
        <v>5</v>
      </c>
      <c r="V19" s="15">
        <f t="shared" si="2"/>
        <v>6</v>
      </c>
      <c r="W19" s="15">
        <f t="shared" si="2"/>
        <v>7</v>
      </c>
      <c r="X19" s="15">
        <f t="shared" si="2"/>
        <v>1</v>
      </c>
      <c r="Y19" s="15">
        <f t="shared" si="2"/>
        <v>2</v>
      </c>
      <c r="Z19" s="15">
        <f t="shared" si="2"/>
        <v>3</v>
      </c>
      <c r="AA19" s="15">
        <f t="shared" si="2"/>
        <v>4</v>
      </c>
      <c r="AB19" s="15">
        <f t="shared" si="2"/>
        <v>5</v>
      </c>
      <c r="AC19" s="15">
        <f t="shared" si="2"/>
        <v>6</v>
      </c>
      <c r="AD19" s="15">
        <f t="shared" si="2"/>
        <v>7</v>
      </c>
      <c r="AE19" s="15">
        <f t="shared" si="2"/>
        <v>1</v>
      </c>
      <c r="AF19" s="15">
        <f t="shared" si="2"/>
        <v>2</v>
      </c>
      <c r="AG19" s="15"/>
      <c r="AH19" s="48"/>
      <c r="AI19" s="47"/>
      <c r="AJ19" s="59"/>
      <c r="AK19" s="59"/>
      <c r="AL19" s="59"/>
      <c r="AM19" s="59"/>
      <c r="AN19" s="10"/>
    </row>
    <row r="20" spans="2:41" x14ac:dyDescent="0.4">
      <c r="B20" s="3" t="s">
        <v>3</v>
      </c>
      <c r="C20" s="14">
        <f>C18</f>
        <v>46327</v>
      </c>
      <c r="D20" s="14">
        <f t="shared" ref="D20:AF20" si="3">D18</f>
        <v>46328</v>
      </c>
      <c r="E20" s="14">
        <f t="shared" si="3"/>
        <v>46329</v>
      </c>
      <c r="F20" s="14">
        <f t="shared" si="3"/>
        <v>46330</v>
      </c>
      <c r="G20" s="14">
        <f t="shared" si="3"/>
        <v>46331</v>
      </c>
      <c r="H20" s="14">
        <f t="shared" si="3"/>
        <v>46332</v>
      </c>
      <c r="I20" s="14">
        <f t="shared" si="3"/>
        <v>46333</v>
      </c>
      <c r="J20" s="14">
        <f t="shared" si="3"/>
        <v>46334</v>
      </c>
      <c r="K20" s="14">
        <f t="shared" si="3"/>
        <v>46335</v>
      </c>
      <c r="L20" s="14">
        <f t="shared" si="3"/>
        <v>46336</v>
      </c>
      <c r="M20" s="14">
        <f t="shared" si="3"/>
        <v>46337</v>
      </c>
      <c r="N20" s="14">
        <f t="shared" si="3"/>
        <v>46338</v>
      </c>
      <c r="O20" s="14">
        <f t="shared" si="3"/>
        <v>46339</v>
      </c>
      <c r="P20" s="14">
        <f t="shared" si="3"/>
        <v>46340</v>
      </c>
      <c r="Q20" s="14">
        <f t="shared" si="3"/>
        <v>46341</v>
      </c>
      <c r="R20" s="14">
        <f t="shared" si="3"/>
        <v>46342</v>
      </c>
      <c r="S20" s="14">
        <f t="shared" si="3"/>
        <v>46343</v>
      </c>
      <c r="T20" s="14">
        <f t="shared" si="3"/>
        <v>46344</v>
      </c>
      <c r="U20" s="14">
        <f t="shared" si="3"/>
        <v>46345</v>
      </c>
      <c r="V20" s="14">
        <f t="shared" si="3"/>
        <v>46346</v>
      </c>
      <c r="W20" s="14">
        <f t="shared" si="3"/>
        <v>46347</v>
      </c>
      <c r="X20" s="14">
        <f t="shared" si="3"/>
        <v>46348</v>
      </c>
      <c r="Y20" s="14">
        <f t="shared" si="3"/>
        <v>46349</v>
      </c>
      <c r="Z20" s="14">
        <f t="shared" si="3"/>
        <v>46350</v>
      </c>
      <c r="AA20" s="14">
        <f t="shared" si="3"/>
        <v>46351</v>
      </c>
      <c r="AB20" s="14">
        <f t="shared" si="3"/>
        <v>46352</v>
      </c>
      <c r="AC20" s="14">
        <f t="shared" si="3"/>
        <v>46353</v>
      </c>
      <c r="AD20" s="14">
        <f t="shared" si="3"/>
        <v>46354</v>
      </c>
      <c r="AE20" s="14">
        <f t="shared" si="3"/>
        <v>46355</v>
      </c>
      <c r="AF20" s="14">
        <f t="shared" si="3"/>
        <v>46356</v>
      </c>
      <c r="AG20" s="14"/>
      <c r="AH20" s="48"/>
      <c r="AI20" s="47"/>
      <c r="AJ20" s="59"/>
      <c r="AK20" s="59"/>
      <c r="AL20" s="59"/>
      <c r="AM20" s="59"/>
    </row>
    <row r="21" spans="2:41" ht="27" customHeight="1" x14ac:dyDescent="0.4">
      <c r="B21" s="47" t="s">
        <v>8</v>
      </c>
      <c r="C21" s="60"/>
      <c r="D21" s="60"/>
      <c r="E21" s="67"/>
      <c r="F21" s="42"/>
      <c r="G21" s="60"/>
      <c r="H21" s="60"/>
      <c r="I21" s="60"/>
      <c r="J21" s="60"/>
      <c r="K21" s="60"/>
      <c r="L21" s="42"/>
      <c r="M21" s="42"/>
      <c r="N21" s="60"/>
      <c r="O21" s="60"/>
      <c r="P21" s="60"/>
      <c r="Q21" s="60"/>
      <c r="R21" s="60"/>
      <c r="S21" s="42"/>
      <c r="T21" s="42"/>
      <c r="U21" s="60"/>
      <c r="V21" s="60"/>
      <c r="W21" s="60"/>
      <c r="X21" s="60"/>
      <c r="Y21" s="52"/>
      <c r="Z21" s="42"/>
      <c r="AA21" s="42"/>
      <c r="AB21" s="60"/>
      <c r="AC21" s="60"/>
      <c r="AD21" s="60"/>
      <c r="AE21" s="60"/>
      <c r="AF21" s="60"/>
      <c r="AG21" s="45"/>
      <c r="AH21" s="48"/>
      <c r="AI21" s="47"/>
      <c r="AJ21" s="59"/>
      <c r="AK21" s="59"/>
      <c r="AL21" s="59"/>
      <c r="AM21" s="59"/>
    </row>
    <row r="22" spans="2:41" ht="27" customHeight="1" x14ac:dyDescent="0.4">
      <c r="B22" s="48"/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53"/>
      <c r="Z22" s="43"/>
      <c r="AA22" s="43"/>
      <c r="AB22" s="43"/>
      <c r="AC22" s="43"/>
      <c r="AD22" s="43"/>
      <c r="AE22" s="43"/>
      <c r="AF22" s="43"/>
      <c r="AG22" s="45"/>
      <c r="AH22" s="48"/>
      <c r="AI22" s="47"/>
      <c r="AJ22" s="59"/>
      <c r="AK22" s="59"/>
      <c r="AL22" s="59"/>
      <c r="AM22" s="59"/>
    </row>
    <row r="23" spans="2:41" ht="27" customHeight="1" x14ac:dyDescent="0.4">
      <c r="B23" s="48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53"/>
      <c r="Z23" s="43"/>
      <c r="AA23" s="43"/>
      <c r="AB23" s="43"/>
      <c r="AC23" s="43"/>
      <c r="AD23" s="43"/>
      <c r="AE23" s="43"/>
      <c r="AF23" s="43"/>
      <c r="AG23" s="45"/>
      <c r="AH23" s="48"/>
      <c r="AI23" s="47"/>
      <c r="AJ23" s="59"/>
      <c r="AK23" s="59"/>
      <c r="AL23" s="59"/>
      <c r="AM23" s="59"/>
    </row>
    <row r="24" spans="2:41" x14ac:dyDescent="0.4">
      <c r="B24" s="3" t="s">
        <v>9</v>
      </c>
      <c r="C24" s="3" t="s">
        <v>65</v>
      </c>
      <c r="D24" s="3"/>
      <c r="E24" s="3"/>
      <c r="F24" s="3"/>
      <c r="G24" s="3"/>
      <c r="H24" s="3"/>
      <c r="I24" s="3" t="s">
        <v>72</v>
      </c>
      <c r="J24" s="3" t="s">
        <v>65</v>
      </c>
      <c r="K24" s="3"/>
      <c r="L24" s="3"/>
      <c r="M24" s="3"/>
      <c r="N24" s="3"/>
      <c r="O24" s="3"/>
      <c r="P24" s="3" t="s">
        <v>72</v>
      </c>
      <c r="Q24" s="3" t="s">
        <v>27</v>
      </c>
      <c r="R24" s="3"/>
      <c r="S24" s="3"/>
      <c r="T24" s="3"/>
      <c r="U24" s="3"/>
      <c r="V24" s="3"/>
      <c r="W24" s="3" t="s">
        <v>72</v>
      </c>
      <c r="X24" s="3" t="s">
        <v>65</v>
      </c>
      <c r="Y24" s="3"/>
      <c r="Z24" s="3"/>
      <c r="AA24" s="3"/>
      <c r="AB24" s="3"/>
      <c r="AC24" s="3"/>
      <c r="AD24" s="3" t="s">
        <v>72</v>
      </c>
      <c r="AE24" s="3" t="s">
        <v>65</v>
      </c>
      <c r="AF24" s="3"/>
      <c r="AG24" s="3"/>
      <c r="AH24" s="3">
        <f>COUNTIF(C24:AG24,"○")</f>
        <v>9</v>
      </c>
      <c r="AI24" s="13">
        <f>AK24-AJ24</f>
        <v>46356</v>
      </c>
      <c r="AJ24" s="3">
        <f>COUNTIF(C24:AG24,"×")</f>
        <v>0</v>
      </c>
      <c r="AK24" s="17">
        <f>MAX(AC18:AG18)</f>
        <v>46356</v>
      </c>
      <c r="AL24" s="3">
        <f>COUNTIF(C19:AG19,7)+COUNTIF(C19:AG19,1)</f>
        <v>9</v>
      </c>
      <c r="AM24" s="3" t="str">
        <f>IF(AH24&gt;=AL24,"○","×")</f>
        <v>○</v>
      </c>
    </row>
    <row r="25" spans="2:41" x14ac:dyDescent="0.4">
      <c r="B25" s="3" t="s">
        <v>71</v>
      </c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>
        <f>COUNTIF(C25:AG25,"○")</f>
        <v>0</v>
      </c>
      <c r="AI25" s="13">
        <f>AK25-AJ25</f>
        <v>46356</v>
      </c>
      <c r="AJ25" s="3">
        <f>COUNTIF(C25:AG25,"×")</f>
        <v>0</v>
      </c>
      <c r="AK25" s="17">
        <f>MAX(AC18:AG18)</f>
        <v>46356</v>
      </c>
      <c r="AL25" s="3">
        <f>COUNTIF(C19:AG19,7)+COUNTIF(C19:AG19,1)</f>
        <v>9</v>
      </c>
      <c r="AM25" s="3" t="str">
        <f>IF(AH25&gt;=AL25,"○","×")</f>
        <v>×</v>
      </c>
    </row>
    <row r="26" spans="2:41" ht="27" customHeight="1" x14ac:dyDescent="0.4"/>
    <row r="27" spans="2:41" ht="18.75" customHeight="1" x14ac:dyDescent="0.4">
      <c r="B27" s="3" t="s">
        <v>1</v>
      </c>
      <c r="C27" s="61">
        <f>DATE($AD$4,$AE$4+2,1)</f>
        <v>46357</v>
      </c>
      <c r="D27" s="62"/>
      <c r="E27" s="62"/>
      <c r="F27" s="62"/>
      <c r="G27" s="62"/>
      <c r="H27" s="62"/>
      <c r="I27" s="62"/>
      <c r="J27" s="62"/>
      <c r="K27" s="62"/>
      <c r="L27" s="62"/>
      <c r="M27" s="62"/>
      <c r="N27" s="62"/>
      <c r="O27" s="62"/>
      <c r="P27" s="62"/>
      <c r="Q27" s="62"/>
      <c r="R27" s="62"/>
      <c r="S27" s="62"/>
      <c r="T27" s="62"/>
      <c r="U27" s="62"/>
      <c r="V27" s="62"/>
      <c r="W27" s="62"/>
      <c r="X27" s="62"/>
      <c r="Y27" s="62"/>
      <c r="Z27" s="62"/>
      <c r="AA27" s="62"/>
      <c r="AB27" s="62"/>
      <c r="AC27" s="62"/>
      <c r="AD27" s="62"/>
      <c r="AE27" s="62"/>
      <c r="AF27" s="62"/>
      <c r="AG27" s="63"/>
      <c r="AH27" s="47" t="s">
        <v>10</v>
      </c>
      <c r="AI27" s="47" t="s">
        <v>16</v>
      </c>
      <c r="AJ27" s="59" t="s">
        <v>30</v>
      </c>
      <c r="AK27" s="59" t="s">
        <v>32</v>
      </c>
      <c r="AL27" s="59" t="s">
        <v>31</v>
      </c>
      <c r="AM27" s="59" t="s">
        <v>33</v>
      </c>
      <c r="AO27" s="16"/>
    </row>
    <row r="28" spans="2:41" x14ac:dyDescent="0.4">
      <c r="B28" s="3" t="s">
        <v>2</v>
      </c>
      <c r="C28" s="13">
        <f>DATE($AD$4,$AE$4+2,1)</f>
        <v>46357</v>
      </c>
      <c r="D28" s="13">
        <f>DATE($AD$4,$AE$4+2,2)</f>
        <v>46358</v>
      </c>
      <c r="E28" s="13">
        <f>DATE($AD$4,$AE$4+2,3)</f>
        <v>46359</v>
      </c>
      <c r="F28" s="13">
        <f>DATE($AD$4,$AE$4+2,4)</f>
        <v>46360</v>
      </c>
      <c r="G28" s="13">
        <f>DATE($AD$4,$AE$4+2,5)</f>
        <v>46361</v>
      </c>
      <c r="H28" s="13">
        <f>DATE($AD$4,$AE$4+2,6)</f>
        <v>46362</v>
      </c>
      <c r="I28" s="13">
        <f>DATE($AD$4,$AE$4+2,7)</f>
        <v>46363</v>
      </c>
      <c r="J28" s="13">
        <f>DATE($AD$4,$AE$4+2,8)</f>
        <v>46364</v>
      </c>
      <c r="K28" s="13">
        <f>DATE($AD$4,$AE$4+2,9)</f>
        <v>46365</v>
      </c>
      <c r="L28" s="13">
        <f>DATE($AD$4,$AE$4+2,10)</f>
        <v>46366</v>
      </c>
      <c r="M28" s="13">
        <f>DATE($AD$4,$AE$4+2,11)</f>
        <v>46367</v>
      </c>
      <c r="N28" s="13">
        <f>DATE($AD$4,$AE$4+2,12)</f>
        <v>46368</v>
      </c>
      <c r="O28" s="13">
        <f>DATE($AD$4,$AE$4+2,13)</f>
        <v>46369</v>
      </c>
      <c r="P28" s="13">
        <f>DATE($AD$4,$AE$4+2,14)</f>
        <v>46370</v>
      </c>
      <c r="Q28" s="13">
        <f>DATE($AD$4,$AE$4+2,15)</f>
        <v>46371</v>
      </c>
      <c r="R28" s="13">
        <f>DATE($AD$4,$AE$4+2,16)</f>
        <v>46372</v>
      </c>
      <c r="S28" s="13">
        <f>DATE($AD$4,$AE$4+2,17)</f>
        <v>46373</v>
      </c>
      <c r="T28" s="13">
        <f>DATE($AD$4,$AE$4+2,18)</f>
        <v>46374</v>
      </c>
      <c r="U28" s="13">
        <f>DATE($AD$4,$AE$4+2,19)</f>
        <v>46375</v>
      </c>
      <c r="V28" s="13">
        <f>DATE($AD$4,$AE$4+2,20)</f>
        <v>46376</v>
      </c>
      <c r="W28" s="13">
        <f>DATE($AD$4,$AE$4+2,21)</f>
        <v>46377</v>
      </c>
      <c r="X28" s="13">
        <f>DATE($AD$4,$AE$4+2,22)</f>
        <v>46378</v>
      </c>
      <c r="Y28" s="13">
        <f>DATE($AD$4,$AE$4+2,23)</f>
        <v>46379</v>
      </c>
      <c r="Z28" s="13">
        <f>DATE($AD$4,$AE$4+2,24)</f>
        <v>46380</v>
      </c>
      <c r="AA28" s="13">
        <f>DATE($AD$4,$AE$4+2,25)</f>
        <v>46381</v>
      </c>
      <c r="AB28" s="13">
        <f>DATE($AD$4,$AE$4+2,26)</f>
        <v>46382</v>
      </c>
      <c r="AC28" s="13">
        <f>DATE($AD$4,$AE$4+2,27)</f>
        <v>46383</v>
      </c>
      <c r="AD28" s="13">
        <f>DATE($AD$4,$AE$4+2,28)</f>
        <v>46384</v>
      </c>
      <c r="AE28" s="13">
        <f>DATE($AD$4,$AE$4+2,29)</f>
        <v>46385</v>
      </c>
      <c r="AF28" s="13">
        <f>DATE($AD$4,$AE$4+2,30)</f>
        <v>46386</v>
      </c>
      <c r="AG28" s="13">
        <f>DATE($AD$4,$AE$4+2,31)</f>
        <v>46387</v>
      </c>
      <c r="AH28" s="48"/>
      <c r="AI28" s="47"/>
      <c r="AJ28" s="59"/>
      <c r="AK28" s="59"/>
      <c r="AL28" s="59"/>
      <c r="AM28" s="59"/>
    </row>
    <row r="29" spans="2:41" hidden="1" x14ac:dyDescent="0.4">
      <c r="B29" s="3"/>
      <c r="C29" s="15">
        <f>WEEKDAY(C28)</f>
        <v>3</v>
      </c>
      <c r="D29" s="15">
        <f t="shared" ref="D29:AG29" si="4">WEEKDAY(D28)</f>
        <v>4</v>
      </c>
      <c r="E29" s="15">
        <f t="shared" si="4"/>
        <v>5</v>
      </c>
      <c r="F29" s="15">
        <f t="shared" si="4"/>
        <v>6</v>
      </c>
      <c r="G29" s="15">
        <f t="shared" si="4"/>
        <v>7</v>
      </c>
      <c r="H29" s="15">
        <f t="shared" si="4"/>
        <v>1</v>
      </c>
      <c r="I29" s="15">
        <f t="shared" si="4"/>
        <v>2</v>
      </c>
      <c r="J29" s="15">
        <f t="shared" si="4"/>
        <v>3</v>
      </c>
      <c r="K29" s="15">
        <f t="shared" si="4"/>
        <v>4</v>
      </c>
      <c r="L29" s="15">
        <f t="shared" si="4"/>
        <v>5</v>
      </c>
      <c r="M29" s="15">
        <f t="shared" si="4"/>
        <v>6</v>
      </c>
      <c r="N29" s="15">
        <f t="shared" si="4"/>
        <v>7</v>
      </c>
      <c r="O29" s="15">
        <f t="shared" si="4"/>
        <v>1</v>
      </c>
      <c r="P29" s="15">
        <f t="shared" si="4"/>
        <v>2</v>
      </c>
      <c r="Q29" s="15">
        <f t="shared" si="4"/>
        <v>3</v>
      </c>
      <c r="R29" s="15">
        <f t="shared" si="4"/>
        <v>4</v>
      </c>
      <c r="S29" s="15">
        <f t="shared" si="4"/>
        <v>5</v>
      </c>
      <c r="T29" s="15">
        <f t="shared" si="4"/>
        <v>6</v>
      </c>
      <c r="U29" s="15">
        <f t="shared" si="4"/>
        <v>7</v>
      </c>
      <c r="V29" s="15">
        <f t="shared" si="4"/>
        <v>1</v>
      </c>
      <c r="W29" s="15">
        <f t="shared" si="4"/>
        <v>2</v>
      </c>
      <c r="X29" s="15">
        <f t="shared" si="4"/>
        <v>3</v>
      </c>
      <c r="Y29" s="15">
        <f t="shared" si="4"/>
        <v>4</v>
      </c>
      <c r="Z29" s="15">
        <f t="shared" si="4"/>
        <v>5</v>
      </c>
      <c r="AA29" s="15">
        <f t="shared" si="4"/>
        <v>6</v>
      </c>
      <c r="AB29" s="15">
        <f t="shared" si="4"/>
        <v>7</v>
      </c>
      <c r="AC29" s="15">
        <f t="shared" si="4"/>
        <v>1</v>
      </c>
      <c r="AD29" s="15">
        <f t="shared" si="4"/>
        <v>2</v>
      </c>
      <c r="AE29" s="15">
        <f t="shared" si="4"/>
        <v>3</v>
      </c>
      <c r="AF29" s="15">
        <f t="shared" si="4"/>
        <v>4</v>
      </c>
      <c r="AG29" s="15">
        <f t="shared" si="4"/>
        <v>5</v>
      </c>
      <c r="AH29" s="48"/>
      <c r="AI29" s="47"/>
      <c r="AJ29" s="59"/>
      <c r="AK29" s="59"/>
      <c r="AL29" s="59"/>
      <c r="AM29" s="59"/>
      <c r="AN29" s="10"/>
    </row>
    <row r="30" spans="2:41" x14ac:dyDescent="0.4">
      <c r="B30" s="3" t="s">
        <v>3</v>
      </c>
      <c r="C30" s="14">
        <f>C28</f>
        <v>46357</v>
      </c>
      <c r="D30" s="14">
        <f t="shared" ref="D30:AF30" si="5">D28</f>
        <v>46358</v>
      </c>
      <c r="E30" s="14">
        <f t="shared" si="5"/>
        <v>46359</v>
      </c>
      <c r="F30" s="14">
        <f t="shared" si="5"/>
        <v>46360</v>
      </c>
      <c r="G30" s="14">
        <f t="shared" si="5"/>
        <v>46361</v>
      </c>
      <c r="H30" s="14">
        <f t="shared" si="5"/>
        <v>46362</v>
      </c>
      <c r="I30" s="14">
        <f t="shared" si="5"/>
        <v>46363</v>
      </c>
      <c r="J30" s="14">
        <f t="shared" si="5"/>
        <v>46364</v>
      </c>
      <c r="K30" s="14">
        <f t="shared" si="5"/>
        <v>46365</v>
      </c>
      <c r="L30" s="14">
        <f t="shared" si="5"/>
        <v>46366</v>
      </c>
      <c r="M30" s="14">
        <f t="shared" si="5"/>
        <v>46367</v>
      </c>
      <c r="N30" s="14">
        <f t="shared" si="5"/>
        <v>46368</v>
      </c>
      <c r="O30" s="14">
        <f t="shared" si="5"/>
        <v>46369</v>
      </c>
      <c r="P30" s="14">
        <f t="shared" si="5"/>
        <v>46370</v>
      </c>
      <c r="Q30" s="14">
        <f t="shared" si="5"/>
        <v>46371</v>
      </c>
      <c r="R30" s="14">
        <f t="shared" si="5"/>
        <v>46372</v>
      </c>
      <c r="S30" s="14">
        <f t="shared" si="5"/>
        <v>46373</v>
      </c>
      <c r="T30" s="14">
        <f t="shared" si="5"/>
        <v>46374</v>
      </c>
      <c r="U30" s="14">
        <f t="shared" si="5"/>
        <v>46375</v>
      </c>
      <c r="V30" s="14">
        <f t="shared" si="5"/>
        <v>46376</v>
      </c>
      <c r="W30" s="14">
        <f t="shared" si="5"/>
        <v>46377</v>
      </c>
      <c r="X30" s="14">
        <f t="shared" si="5"/>
        <v>46378</v>
      </c>
      <c r="Y30" s="14">
        <f t="shared" si="5"/>
        <v>46379</v>
      </c>
      <c r="Z30" s="14">
        <f t="shared" si="5"/>
        <v>46380</v>
      </c>
      <c r="AA30" s="14">
        <f t="shared" si="5"/>
        <v>46381</v>
      </c>
      <c r="AB30" s="14">
        <f t="shared" si="5"/>
        <v>46382</v>
      </c>
      <c r="AC30" s="14">
        <f t="shared" si="5"/>
        <v>46383</v>
      </c>
      <c r="AD30" s="14">
        <f t="shared" si="5"/>
        <v>46384</v>
      </c>
      <c r="AE30" s="14">
        <f t="shared" si="5"/>
        <v>46385</v>
      </c>
      <c r="AF30" s="14">
        <f t="shared" si="5"/>
        <v>46386</v>
      </c>
      <c r="AG30" s="14">
        <f>AG28</f>
        <v>46387</v>
      </c>
      <c r="AH30" s="48"/>
      <c r="AI30" s="47"/>
      <c r="AJ30" s="59"/>
      <c r="AK30" s="59"/>
      <c r="AL30" s="59"/>
      <c r="AM30" s="59"/>
      <c r="AN30" s="10"/>
    </row>
    <row r="31" spans="2:41" ht="27" customHeight="1" x14ac:dyDescent="0.4">
      <c r="B31" s="47" t="s">
        <v>8</v>
      </c>
      <c r="C31" s="60"/>
      <c r="D31" s="60"/>
      <c r="E31" s="60"/>
      <c r="F31" s="60"/>
      <c r="G31" s="60"/>
      <c r="H31" s="60"/>
      <c r="I31" s="67"/>
      <c r="J31" s="60"/>
      <c r="K31" s="60"/>
      <c r="L31" s="60"/>
      <c r="M31" s="60"/>
      <c r="N31" s="60"/>
      <c r="O31" s="60"/>
      <c r="P31" s="60"/>
      <c r="Q31" s="60"/>
      <c r="R31" s="60"/>
      <c r="S31" s="60"/>
      <c r="T31" s="60"/>
      <c r="U31" s="60"/>
      <c r="V31" s="60"/>
      <c r="W31" s="60"/>
      <c r="X31" s="60"/>
      <c r="Y31" s="56"/>
      <c r="Z31" s="67"/>
      <c r="AA31" s="60"/>
      <c r="AB31" s="60"/>
      <c r="AC31" s="60"/>
      <c r="AD31" s="60"/>
      <c r="AE31" s="52"/>
      <c r="AF31" s="52"/>
      <c r="AG31" s="68"/>
      <c r="AH31" s="48"/>
      <c r="AI31" s="47"/>
      <c r="AJ31" s="59"/>
      <c r="AK31" s="59"/>
      <c r="AL31" s="59"/>
      <c r="AM31" s="59"/>
    </row>
    <row r="32" spans="2:41" ht="27" customHeight="1" x14ac:dyDescent="0.4">
      <c r="B32" s="48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53"/>
      <c r="Z32" s="43"/>
      <c r="AA32" s="43"/>
      <c r="AB32" s="43"/>
      <c r="AC32" s="43"/>
      <c r="AD32" s="43"/>
      <c r="AE32" s="53"/>
      <c r="AF32" s="53"/>
      <c r="AG32" s="69"/>
      <c r="AH32" s="48"/>
      <c r="AI32" s="47"/>
      <c r="AJ32" s="59"/>
      <c r="AK32" s="59"/>
      <c r="AL32" s="59"/>
      <c r="AM32" s="59"/>
    </row>
    <row r="33" spans="2:41" ht="27" customHeight="1" x14ac:dyDescent="0.4">
      <c r="B33" s="48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53"/>
      <c r="Z33" s="43"/>
      <c r="AA33" s="43"/>
      <c r="AB33" s="43"/>
      <c r="AC33" s="43"/>
      <c r="AD33" s="43"/>
      <c r="AE33" s="53"/>
      <c r="AF33" s="53"/>
      <c r="AG33" s="69"/>
      <c r="AH33" s="48"/>
      <c r="AI33" s="47"/>
      <c r="AJ33" s="59"/>
      <c r="AK33" s="59"/>
      <c r="AL33" s="59"/>
      <c r="AM33" s="59"/>
    </row>
    <row r="34" spans="2:41" x14ac:dyDescent="0.4">
      <c r="B34" s="3" t="s">
        <v>9</v>
      </c>
      <c r="C34" s="3"/>
      <c r="D34" s="3"/>
      <c r="E34" s="3"/>
      <c r="F34" s="3"/>
      <c r="G34" s="3" t="s">
        <v>27</v>
      </c>
      <c r="H34" s="3" t="s">
        <v>72</v>
      </c>
      <c r="I34" s="3"/>
      <c r="J34" s="3"/>
      <c r="K34" s="3"/>
      <c r="L34" s="3"/>
      <c r="M34" s="3"/>
      <c r="N34" s="3" t="s">
        <v>72</v>
      </c>
      <c r="O34" s="3" t="s">
        <v>65</v>
      </c>
      <c r="P34" s="3"/>
      <c r="Q34" s="3"/>
      <c r="R34" s="3"/>
      <c r="S34" s="3"/>
      <c r="T34" s="3"/>
      <c r="U34" s="3" t="s">
        <v>72</v>
      </c>
      <c r="V34" s="3" t="s">
        <v>65</v>
      </c>
      <c r="W34" s="3"/>
      <c r="X34" s="3"/>
      <c r="Y34" s="3"/>
      <c r="Z34" s="3"/>
      <c r="AA34" s="3"/>
      <c r="AB34" s="3" t="s">
        <v>72</v>
      </c>
      <c r="AC34" s="3" t="s">
        <v>65</v>
      </c>
      <c r="AD34" s="3"/>
      <c r="AE34" s="3" t="s">
        <v>29</v>
      </c>
      <c r="AF34" s="3" t="s">
        <v>29</v>
      </c>
      <c r="AG34" s="3" t="s">
        <v>29</v>
      </c>
      <c r="AH34" s="3">
        <f>COUNTIF(C34:AG34,"○")</f>
        <v>8</v>
      </c>
      <c r="AI34" s="13">
        <f>AK34-AJ34</f>
        <v>46384</v>
      </c>
      <c r="AJ34" s="3">
        <f>COUNTIF(C34:AG34,"×")</f>
        <v>3</v>
      </c>
      <c r="AK34" s="17">
        <f>MAX(AC28:AG28)</f>
        <v>46387</v>
      </c>
      <c r="AL34" s="3">
        <v>8</v>
      </c>
      <c r="AM34" s="3" t="str">
        <f>IF(AH34&gt;=AL34,"○","×")</f>
        <v>○</v>
      </c>
    </row>
    <row r="35" spans="2:41" x14ac:dyDescent="0.4">
      <c r="B35" s="3" t="s">
        <v>71</v>
      </c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>
        <f>COUNTIF(C35:AG35,"○")</f>
        <v>0</v>
      </c>
      <c r="AI35" s="13">
        <f>AK35-AJ35</f>
        <v>46387</v>
      </c>
      <c r="AJ35" s="3">
        <f>COUNTIF(C35:AG35,"×")</f>
        <v>0</v>
      </c>
      <c r="AK35" s="17">
        <f>MAX(AC28:AG28)</f>
        <v>46387</v>
      </c>
      <c r="AL35" s="3">
        <f>COUNTIF(C29:AG29,7)+COUNTIF(C29:AG29,1)</f>
        <v>8</v>
      </c>
      <c r="AM35" s="3" t="str">
        <f>IF(AH35&gt;=AL35,"○","×")</f>
        <v>×</v>
      </c>
    </row>
    <row r="36" spans="2:41" ht="27" customHeight="1" x14ac:dyDescent="0.4"/>
    <row r="37" spans="2:41" ht="18.75" customHeight="1" x14ac:dyDescent="0.4">
      <c r="B37" s="3" t="s">
        <v>1</v>
      </c>
      <c r="C37" s="61">
        <f>DATE($AD$4,$AE$4+3,1)</f>
        <v>46388</v>
      </c>
      <c r="D37" s="62"/>
      <c r="E37" s="62"/>
      <c r="F37" s="62"/>
      <c r="G37" s="62"/>
      <c r="H37" s="62"/>
      <c r="I37" s="62"/>
      <c r="J37" s="62"/>
      <c r="K37" s="62"/>
      <c r="L37" s="62"/>
      <c r="M37" s="62"/>
      <c r="N37" s="62"/>
      <c r="O37" s="62"/>
      <c r="P37" s="62"/>
      <c r="Q37" s="62"/>
      <c r="R37" s="62"/>
      <c r="S37" s="62"/>
      <c r="T37" s="62"/>
      <c r="U37" s="62"/>
      <c r="V37" s="62"/>
      <c r="W37" s="62"/>
      <c r="X37" s="62"/>
      <c r="Y37" s="62"/>
      <c r="Z37" s="62"/>
      <c r="AA37" s="62"/>
      <c r="AB37" s="62"/>
      <c r="AC37" s="62"/>
      <c r="AD37" s="62"/>
      <c r="AE37" s="62"/>
      <c r="AF37" s="62"/>
      <c r="AG37" s="63"/>
      <c r="AH37" s="47" t="s">
        <v>10</v>
      </c>
      <c r="AI37" s="47" t="s">
        <v>16</v>
      </c>
      <c r="AJ37" s="59" t="s">
        <v>30</v>
      </c>
      <c r="AK37" s="59" t="s">
        <v>32</v>
      </c>
      <c r="AL37" s="59" t="s">
        <v>31</v>
      </c>
      <c r="AM37" s="59" t="s">
        <v>33</v>
      </c>
      <c r="AO37" s="16"/>
    </row>
    <row r="38" spans="2:41" x14ac:dyDescent="0.4">
      <c r="B38" s="3" t="s">
        <v>2</v>
      </c>
      <c r="C38" s="13">
        <f>DATE($AD$4,$AE$4+3,1)</f>
        <v>46388</v>
      </c>
      <c r="D38" s="13">
        <f>DATE($AD$4,$AE$4+3,2)</f>
        <v>46389</v>
      </c>
      <c r="E38" s="13">
        <f>DATE($AD$4,$AE$4+3,3)</f>
        <v>46390</v>
      </c>
      <c r="F38" s="13">
        <f>DATE($AD$4,$AE$4+3,4)</f>
        <v>46391</v>
      </c>
      <c r="G38" s="13">
        <f>DATE($AD$4,$AE$4+3,5)</f>
        <v>46392</v>
      </c>
      <c r="H38" s="13">
        <f>DATE($AD$4,$AE$4+3,6)</f>
        <v>46393</v>
      </c>
      <c r="I38" s="13">
        <f>DATE($AD$4,$AE$4+3,7)</f>
        <v>46394</v>
      </c>
      <c r="J38" s="13">
        <f>DATE($AD$4,$AE$4+3,8)</f>
        <v>46395</v>
      </c>
      <c r="K38" s="13">
        <f>DATE($AD$4,$AE$4+3,9)</f>
        <v>46396</v>
      </c>
      <c r="L38" s="13">
        <f>DATE($AD$4,$AE$4+3,10)</f>
        <v>46397</v>
      </c>
      <c r="M38" s="13">
        <f>DATE($AD$4,$AE$4+3,11)</f>
        <v>46398</v>
      </c>
      <c r="N38" s="13">
        <f>DATE($AD$4,$AE$4+3,12)</f>
        <v>46399</v>
      </c>
      <c r="O38" s="13">
        <f>DATE($AD$4,$AE$4+3,13)</f>
        <v>46400</v>
      </c>
      <c r="P38" s="13">
        <f>DATE($AD$4,$AE$4+3,14)</f>
        <v>46401</v>
      </c>
      <c r="Q38" s="13">
        <f>DATE($AD$4,$AE$4+3,15)</f>
        <v>46402</v>
      </c>
      <c r="R38" s="13">
        <f>DATE($AD$4,$AE$4+3,16)</f>
        <v>46403</v>
      </c>
      <c r="S38" s="13">
        <f>DATE($AD$4,$AE$4+3,17)</f>
        <v>46404</v>
      </c>
      <c r="T38" s="13">
        <f>DATE($AD$4,$AE$4+3,18)</f>
        <v>46405</v>
      </c>
      <c r="U38" s="13">
        <f>DATE($AD$4,$AE$4+3,19)</f>
        <v>46406</v>
      </c>
      <c r="V38" s="13">
        <f>DATE($AD$4,$AE$4+3,20)</f>
        <v>46407</v>
      </c>
      <c r="W38" s="13">
        <f>DATE($AD$4,$AE$4+3,21)</f>
        <v>46408</v>
      </c>
      <c r="X38" s="13">
        <f>DATE($AD$4,$AE$4+3,22)</f>
        <v>46409</v>
      </c>
      <c r="Y38" s="13">
        <f>DATE($AD$4,$AE$4+3,23)</f>
        <v>46410</v>
      </c>
      <c r="Z38" s="13">
        <f>DATE($AD$4,$AE$4+3,24)</f>
        <v>46411</v>
      </c>
      <c r="AA38" s="13">
        <f>DATE($AD$4,$AE$4+3,25)</f>
        <v>46412</v>
      </c>
      <c r="AB38" s="13">
        <f>DATE($AD$4,$AE$4+3,26)</f>
        <v>46413</v>
      </c>
      <c r="AC38" s="13">
        <f>DATE($AD$4,$AE$4+3,27)</f>
        <v>46414</v>
      </c>
      <c r="AD38" s="13">
        <f>DATE($AD$4,$AE$4+3,28)</f>
        <v>46415</v>
      </c>
      <c r="AE38" s="13">
        <f>DATE($AD$4,$AE$4+3,29)</f>
        <v>46416</v>
      </c>
      <c r="AF38" s="13">
        <f>DATE($AD$4,$AE$4+3,30)</f>
        <v>46417</v>
      </c>
      <c r="AG38" s="13">
        <f>DATE($AD$4,$AE$4+3,31)</f>
        <v>46418</v>
      </c>
      <c r="AH38" s="48"/>
      <c r="AI38" s="47"/>
      <c r="AJ38" s="59"/>
      <c r="AK38" s="59"/>
      <c r="AL38" s="59"/>
      <c r="AM38" s="59"/>
    </row>
    <row r="39" spans="2:41" hidden="1" x14ac:dyDescent="0.4">
      <c r="B39" s="3"/>
      <c r="C39" s="15">
        <f>WEEKDAY(C38)</f>
        <v>6</v>
      </c>
      <c r="D39" s="15">
        <f t="shared" ref="D39:AG39" si="6">WEEKDAY(D38)</f>
        <v>7</v>
      </c>
      <c r="E39" s="15">
        <f t="shared" si="6"/>
        <v>1</v>
      </c>
      <c r="F39" s="15">
        <f t="shared" si="6"/>
        <v>2</v>
      </c>
      <c r="G39" s="15">
        <f t="shared" si="6"/>
        <v>3</v>
      </c>
      <c r="H39" s="15">
        <f t="shared" si="6"/>
        <v>4</v>
      </c>
      <c r="I39" s="15">
        <f t="shared" si="6"/>
        <v>5</v>
      </c>
      <c r="J39" s="15">
        <f t="shared" si="6"/>
        <v>6</v>
      </c>
      <c r="K39" s="15">
        <f t="shared" si="6"/>
        <v>7</v>
      </c>
      <c r="L39" s="15">
        <f t="shared" si="6"/>
        <v>1</v>
      </c>
      <c r="M39" s="15">
        <f t="shared" si="6"/>
        <v>2</v>
      </c>
      <c r="N39" s="15">
        <f t="shared" si="6"/>
        <v>3</v>
      </c>
      <c r="O39" s="15">
        <f t="shared" si="6"/>
        <v>4</v>
      </c>
      <c r="P39" s="15">
        <f t="shared" si="6"/>
        <v>5</v>
      </c>
      <c r="Q39" s="15">
        <f t="shared" si="6"/>
        <v>6</v>
      </c>
      <c r="R39" s="15">
        <f t="shared" si="6"/>
        <v>7</v>
      </c>
      <c r="S39" s="15">
        <f t="shared" si="6"/>
        <v>1</v>
      </c>
      <c r="T39" s="15">
        <f t="shared" si="6"/>
        <v>2</v>
      </c>
      <c r="U39" s="15">
        <f t="shared" si="6"/>
        <v>3</v>
      </c>
      <c r="V39" s="15">
        <f t="shared" si="6"/>
        <v>4</v>
      </c>
      <c r="W39" s="15">
        <f t="shared" si="6"/>
        <v>5</v>
      </c>
      <c r="X39" s="15">
        <f t="shared" si="6"/>
        <v>6</v>
      </c>
      <c r="Y39" s="15">
        <f t="shared" si="6"/>
        <v>7</v>
      </c>
      <c r="Z39" s="15">
        <f t="shared" si="6"/>
        <v>1</v>
      </c>
      <c r="AA39" s="15">
        <f t="shared" si="6"/>
        <v>2</v>
      </c>
      <c r="AB39" s="15">
        <f t="shared" si="6"/>
        <v>3</v>
      </c>
      <c r="AC39" s="15">
        <f t="shared" si="6"/>
        <v>4</v>
      </c>
      <c r="AD39" s="15">
        <f t="shared" si="6"/>
        <v>5</v>
      </c>
      <c r="AE39" s="15">
        <f t="shared" si="6"/>
        <v>6</v>
      </c>
      <c r="AF39" s="15">
        <f t="shared" si="6"/>
        <v>7</v>
      </c>
      <c r="AG39" s="15">
        <f t="shared" si="6"/>
        <v>1</v>
      </c>
      <c r="AH39" s="48"/>
      <c r="AI39" s="47"/>
      <c r="AJ39" s="59"/>
      <c r="AK39" s="59"/>
      <c r="AL39" s="59"/>
      <c r="AM39" s="59"/>
      <c r="AN39" s="10"/>
    </row>
    <row r="40" spans="2:41" x14ac:dyDescent="0.4">
      <c r="B40" s="3" t="s">
        <v>3</v>
      </c>
      <c r="C40" s="14">
        <f>C38</f>
        <v>46388</v>
      </c>
      <c r="D40" s="14">
        <f t="shared" ref="D40:AG40" si="7">D38</f>
        <v>46389</v>
      </c>
      <c r="E40" s="14">
        <f t="shared" si="7"/>
        <v>46390</v>
      </c>
      <c r="F40" s="14">
        <f t="shared" si="7"/>
        <v>46391</v>
      </c>
      <c r="G40" s="14">
        <f t="shared" si="7"/>
        <v>46392</v>
      </c>
      <c r="H40" s="14">
        <f t="shared" si="7"/>
        <v>46393</v>
      </c>
      <c r="I40" s="14">
        <f t="shared" si="7"/>
        <v>46394</v>
      </c>
      <c r="J40" s="14">
        <f t="shared" si="7"/>
        <v>46395</v>
      </c>
      <c r="K40" s="14">
        <f t="shared" si="7"/>
        <v>46396</v>
      </c>
      <c r="L40" s="14">
        <f t="shared" si="7"/>
        <v>46397</v>
      </c>
      <c r="M40" s="14">
        <f t="shared" si="7"/>
        <v>46398</v>
      </c>
      <c r="N40" s="14">
        <f t="shared" si="7"/>
        <v>46399</v>
      </c>
      <c r="O40" s="14">
        <f t="shared" si="7"/>
        <v>46400</v>
      </c>
      <c r="P40" s="14">
        <f t="shared" si="7"/>
        <v>46401</v>
      </c>
      <c r="Q40" s="14">
        <f t="shared" si="7"/>
        <v>46402</v>
      </c>
      <c r="R40" s="14">
        <f t="shared" si="7"/>
        <v>46403</v>
      </c>
      <c r="S40" s="14">
        <f t="shared" si="7"/>
        <v>46404</v>
      </c>
      <c r="T40" s="14">
        <f t="shared" si="7"/>
        <v>46405</v>
      </c>
      <c r="U40" s="14">
        <f t="shared" si="7"/>
        <v>46406</v>
      </c>
      <c r="V40" s="14">
        <f t="shared" si="7"/>
        <v>46407</v>
      </c>
      <c r="W40" s="14">
        <f t="shared" si="7"/>
        <v>46408</v>
      </c>
      <c r="X40" s="14">
        <f t="shared" si="7"/>
        <v>46409</v>
      </c>
      <c r="Y40" s="14">
        <f t="shared" si="7"/>
        <v>46410</v>
      </c>
      <c r="Z40" s="14">
        <f t="shared" si="7"/>
        <v>46411</v>
      </c>
      <c r="AA40" s="14">
        <f t="shared" si="7"/>
        <v>46412</v>
      </c>
      <c r="AB40" s="14">
        <f t="shared" si="7"/>
        <v>46413</v>
      </c>
      <c r="AC40" s="14">
        <f t="shared" si="7"/>
        <v>46414</v>
      </c>
      <c r="AD40" s="14">
        <f t="shared" si="7"/>
        <v>46415</v>
      </c>
      <c r="AE40" s="14">
        <f t="shared" si="7"/>
        <v>46416</v>
      </c>
      <c r="AF40" s="14">
        <f t="shared" si="7"/>
        <v>46417</v>
      </c>
      <c r="AG40" s="14">
        <f t="shared" si="7"/>
        <v>46418</v>
      </c>
      <c r="AH40" s="48"/>
      <c r="AI40" s="47"/>
      <c r="AJ40" s="59"/>
      <c r="AK40" s="59"/>
      <c r="AL40" s="59"/>
      <c r="AM40" s="59"/>
      <c r="AN40" s="10"/>
    </row>
    <row r="41" spans="2:41" ht="27" customHeight="1" x14ac:dyDescent="0.4">
      <c r="B41" s="47" t="s">
        <v>8</v>
      </c>
      <c r="C41" s="56"/>
      <c r="D41" s="52"/>
      <c r="E41" s="5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9"/>
      <c r="Q41" s="42"/>
      <c r="R41" s="42"/>
      <c r="S41" s="42"/>
      <c r="T41" s="42"/>
      <c r="U41" s="42"/>
      <c r="V41" s="42"/>
      <c r="W41" s="42"/>
      <c r="X41" s="42"/>
      <c r="Y41" s="42"/>
      <c r="Z41" s="42"/>
      <c r="AA41" s="42"/>
      <c r="AB41" s="42"/>
      <c r="AC41" s="42"/>
      <c r="AD41" s="42"/>
      <c r="AE41" s="42"/>
      <c r="AF41" s="42"/>
      <c r="AG41" s="45"/>
      <c r="AH41" s="48"/>
      <c r="AI41" s="47"/>
      <c r="AJ41" s="59"/>
      <c r="AK41" s="59"/>
      <c r="AL41" s="59"/>
      <c r="AM41" s="59"/>
    </row>
    <row r="42" spans="2:41" ht="27" customHeight="1" x14ac:dyDescent="0.4">
      <c r="B42" s="48"/>
      <c r="C42" s="53"/>
      <c r="D42" s="53"/>
      <c r="E42" s="5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5"/>
      <c r="AH42" s="48"/>
      <c r="AI42" s="47"/>
      <c r="AJ42" s="59"/>
      <c r="AK42" s="59"/>
      <c r="AL42" s="59"/>
      <c r="AM42" s="59"/>
    </row>
    <row r="43" spans="2:41" ht="27" customHeight="1" x14ac:dyDescent="0.4">
      <c r="B43" s="48"/>
      <c r="C43" s="53"/>
      <c r="D43" s="53"/>
      <c r="E43" s="5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45"/>
      <c r="AH43" s="48"/>
      <c r="AI43" s="47"/>
      <c r="AJ43" s="59"/>
      <c r="AK43" s="59"/>
      <c r="AL43" s="59"/>
      <c r="AM43" s="59"/>
    </row>
    <row r="44" spans="2:41" x14ac:dyDescent="0.4">
      <c r="B44" s="3" t="s">
        <v>9</v>
      </c>
      <c r="C44" s="3" t="s">
        <v>29</v>
      </c>
      <c r="D44" s="3" t="s">
        <v>66</v>
      </c>
      <c r="E44" s="3" t="s">
        <v>66</v>
      </c>
      <c r="F44" s="3"/>
      <c r="G44" s="3"/>
      <c r="H44" s="3"/>
      <c r="I44" s="3"/>
      <c r="J44" s="3"/>
      <c r="K44" s="3" t="s">
        <v>72</v>
      </c>
      <c r="L44" s="3" t="s">
        <v>65</v>
      </c>
      <c r="M44" s="3"/>
      <c r="N44" s="3"/>
      <c r="O44" s="3"/>
      <c r="P44" s="3"/>
      <c r="Q44" s="3"/>
      <c r="R44" s="3" t="s">
        <v>72</v>
      </c>
      <c r="S44" s="3" t="s">
        <v>65</v>
      </c>
      <c r="T44" s="3"/>
      <c r="U44" s="3"/>
      <c r="V44" s="3"/>
      <c r="W44" s="3"/>
      <c r="X44" s="3"/>
      <c r="Y44" s="3" t="s">
        <v>72</v>
      </c>
      <c r="Z44" s="3" t="s">
        <v>65</v>
      </c>
      <c r="AA44" s="3"/>
      <c r="AB44" s="3"/>
      <c r="AC44" s="3"/>
      <c r="AD44" s="3"/>
      <c r="AE44" s="3"/>
      <c r="AF44" s="3" t="s">
        <v>72</v>
      </c>
      <c r="AG44" s="3" t="s">
        <v>27</v>
      </c>
      <c r="AH44" s="3">
        <f>COUNTIF(C44:AG44,"○")</f>
        <v>8</v>
      </c>
      <c r="AI44" s="13">
        <f>AK44-AJ44</f>
        <v>46415</v>
      </c>
      <c r="AJ44" s="3">
        <f>COUNTIF(C44:AG44,"×")</f>
        <v>3</v>
      </c>
      <c r="AK44" s="17">
        <f>MAX(AC38:AG38)</f>
        <v>46418</v>
      </c>
      <c r="AL44" s="3">
        <v>8</v>
      </c>
      <c r="AM44" s="3" t="str">
        <f>IF(AH44&gt;=AL44,"○","×")</f>
        <v>○</v>
      </c>
    </row>
    <row r="45" spans="2:41" x14ac:dyDescent="0.4">
      <c r="B45" s="3" t="s">
        <v>71</v>
      </c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>
        <f>COUNTIF(C45:AG45,"○")</f>
        <v>0</v>
      </c>
      <c r="AI45" s="13">
        <f>AK45-AJ45</f>
        <v>46418</v>
      </c>
      <c r="AJ45" s="3">
        <f>COUNTIF(C45:AG45,"×")</f>
        <v>0</v>
      </c>
      <c r="AK45" s="17">
        <f>MAX(AC38:AG38)</f>
        <v>46418</v>
      </c>
      <c r="AL45" s="3">
        <v>8</v>
      </c>
      <c r="AM45" s="3" t="str">
        <f>IF(AH45&gt;=AL45,"○","×")</f>
        <v>×</v>
      </c>
    </row>
    <row r="46" spans="2:41" ht="27" customHeight="1" x14ac:dyDescent="0.4"/>
    <row r="47" spans="2:41" ht="18.75" customHeight="1" x14ac:dyDescent="0.4">
      <c r="B47" s="3" t="s">
        <v>1</v>
      </c>
      <c r="C47" s="61">
        <f>DATE($AD$4,$AE$4+4,1)</f>
        <v>46419</v>
      </c>
      <c r="D47" s="62"/>
      <c r="E47" s="62"/>
      <c r="F47" s="62"/>
      <c r="G47" s="62"/>
      <c r="H47" s="62"/>
      <c r="I47" s="62"/>
      <c r="J47" s="62"/>
      <c r="K47" s="62"/>
      <c r="L47" s="62"/>
      <c r="M47" s="62"/>
      <c r="N47" s="62"/>
      <c r="O47" s="62"/>
      <c r="P47" s="62"/>
      <c r="Q47" s="62"/>
      <c r="R47" s="62"/>
      <c r="S47" s="62"/>
      <c r="T47" s="62"/>
      <c r="U47" s="62"/>
      <c r="V47" s="62"/>
      <c r="W47" s="62"/>
      <c r="X47" s="62"/>
      <c r="Y47" s="62"/>
      <c r="Z47" s="62"/>
      <c r="AA47" s="62"/>
      <c r="AB47" s="62"/>
      <c r="AC47" s="62"/>
      <c r="AD47" s="62"/>
      <c r="AE47" s="62"/>
      <c r="AF47" s="62"/>
      <c r="AG47" s="63"/>
      <c r="AH47" s="47" t="s">
        <v>10</v>
      </c>
      <c r="AI47" s="47" t="s">
        <v>16</v>
      </c>
      <c r="AJ47" s="59" t="s">
        <v>30</v>
      </c>
      <c r="AK47" s="59" t="s">
        <v>32</v>
      </c>
      <c r="AL47" s="59" t="s">
        <v>31</v>
      </c>
      <c r="AM47" s="59" t="s">
        <v>33</v>
      </c>
      <c r="AO47" s="16"/>
    </row>
    <row r="48" spans="2:41" x14ac:dyDescent="0.4">
      <c r="B48" s="3" t="s">
        <v>2</v>
      </c>
      <c r="C48" s="13">
        <f>DATE($AD$4,$AE$4+4,1)</f>
        <v>46419</v>
      </c>
      <c r="D48" s="13">
        <f>DATE($AD$4,$AE$4+4,2)</f>
        <v>46420</v>
      </c>
      <c r="E48" s="13">
        <f>DATE($AD$4,$AE$4+4,3)</f>
        <v>46421</v>
      </c>
      <c r="F48" s="13">
        <f>DATE($AD$4,$AE$4+4,4)</f>
        <v>46422</v>
      </c>
      <c r="G48" s="13">
        <f>DATE($AD$4,$AE$4+4,5)</f>
        <v>46423</v>
      </c>
      <c r="H48" s="13">
        <f>DATE($AD$4,$AE$4+4,6)</f>
        <v>46424</v>
      </c>
      <c r="I48" s="13">
        <f>DATE($AD$4,$AE$4+4,7)</f>
        <v>46425</v>
      </c>
      <c r="J48" s="13">
        <f>DATE($AD$4,$AE$4+4,8)</f>
        <v>46426</v>
      </c>
      <c r="K48" s="13">
        <f>DATE($AD$4,$AE$4+4,9)</f>
        <v>46427</v>
      </c>
      <c r="L48" s="13">
        <f>DATE($AD$4,$AE$4+4,10)</f>
        <v>46428</v>
      </c>
      <c r="M48" s="13">
        <f>DATE($AD$4,$AE$4+4,11)</f>
        <v>46429</v>
      </c>
      <c r="N48" s="13">
        <f>DATE($AD$4,$AE$4+4,12)</f>
        <v>46430</v>
      </c>
      <c r="O48" s="13">
        <f>DATE($AD$4,$AE$4+4,13)</f>
        <v>46431</v>
      </c>
      <c r="P48" s="13">
        <f>DATE($AD$4,$AE$4+4,14)</f>
        <v>46432</v>
      </c>
      <c r="Q48" s="13">
        <f>DATE($AD$4,$AE$4+4,15)</f>
        <v>46433</v>
      </c>
      <c r="R48" s="13">
        <f>DATE($AD$4,$AE$4+4,16)</f>
        <v>46434</v>
      </c>
      <c r="S48" s="13">
        <f>DATE($AD$4,$AE$4+4,17)</f>
        <v>46435</v>
      </c>
      <c r="T48" s="13">
        <f>DATE($AD$4,$AE$4+4,18)</f>
        <v>46436</v>
      </c>
      <c r="U48" s="13">
        <f>DATE($AD$4,$AE$4+4,19)</f>
        <v>46437</v>
      </c>
      <c r="V48" s="13">
        <f>DATE($AD$4,$AE$4+4,20)</f>
        <v>46438</v>
      </c>
      <c r="W48" s="13">
        <f>DATE($AD$4,$AE$4+4,21)</f>
        <v>46439</v>
      </c>
      <c r="X48" s="13">
        <f>DATE($AD$4,$AE$4+4,22)</f>
        <v>46440</v>
      </c>
      <c r="Y48" s="13">
        <f>DATE($AD$4,$AE$4+4,23)</f>
        <v>46441</v>
      </c>
      <c r="Z48" s="13">
        <f>DATE($AD$4,$AE$4+4,24)</f>
        <v>46442</v>
      </c>
      <c r="AA48" s="13">
        <f>DATE($AD$4,$AE$4+4,25)</f>
        <v>46443</v>
      </c>
      <c r="AB48" s="13">
        <f>DATE($AD$4,$AE$4+4,26)</f>
        <v>46444</v>
      </c>
      <c r="AC48" s="13">
        <f>DATE($AD$4,$AE$4+4,27)</f>
        <v>46445</v>
      </c>
      <c r="AD48" s="13">
        <f>DATE($AD$4,$AE$4+4,28)</f>
        <v>46446</v>
      </c>
      <c r="AE48" s="13"/>
      <c r="AF48" s="13"/>
      <c r="AG48" s="13"/>
      <c r="AH48" s="48"/>
      <c r="AI48" s="47"/>
      <c r="AJ48" s="59"/>
      <c r="AK48" s="59"/>
      <c r="AL48" s="59"/>
      <c r="AM48" s="59"/>
    </row>
    <row r="49" spans="2:41" hidden="1" x14ac:dyDescent="0.4">
      <c r="B49" s="3"/>
      <c r="C49" s="15">
        <f>WEEKDAY(C48)</f>
        <v>2</v>
      </c>
      <c r="D49" s="15">
        <f t="shared" ref="D49:AD49" si="8">WEEKDAY(D48)</f>
        <v>3</v>
      </c>
      <c r="E49" s="15">
        <f t="shared" si="8"/>
        <v>4</v>
      </c>
      <c r="F49" s="15">
        <f t="shared" si="8"/>
        <v>5</v>
      </c>
      <c r="G49" s="15">
        <f t="shared" si="8"/>
        <v>6</v>
      </c>
      <c r="H49" s="15">
        <f t="shared" si="8"/>
        <v>7</v>
      </c>
      <c r="I49" s="15">
        <f t="shared" si="8"/>
        <v>1</v>
      </c>
      <c r="J49" s="15">
        <f t="shared" si="8"/>
        <v>2</v>
      </c>
      <c r="K49" s="15">
        <f t="shared" si="8"/>
        <v>3</v>
      </c>
      <c r="L49" s="15">
        <f t="shared" si="8"/>
        <v>4</v>
      </c>
      <c r="M49" s="15">
        <f t="shared" si="8"/>
        <v>5</v>
      </c>
      <c r="N49" s="15">
        <f t="shared" si="8"/>
        <v>6</v>
      </c>
      <c r="O49" s="15">
        <f t="shared" si="8"/>
        <v>7</v>
      </c>
      <c r="P49" s="15">
        <f t="shared" si="8"/>
        <v>1</v>
      </c>
      <c r="Q49" s="15">
        <f t="shared" si="8"/>
        <v>2</v>
      </c>
      <c r="R49" s="15">
        <f t="shared" si="8"/>
        <v>3</v>
      </c>
      <c r="S49" s="15">
        <f t="shared" si="8"/>
        <v>4</v>
      </c>
      <c r="T49" s="15">
        <f t="shared" si="8"/>
        <v>5</v>
      </c>
      <c r="U49" s="15">
        <f t="shared" si="8"/>
        <v>6</v>
      </c>
      <c r="V49" s="15">
        <f t="shared" si="8"/>
        <v>7</v>
      </c>
      <c r="W49" s="15">
        <f t="shared" si="8"/>
        <v>1</v>
      </c>
      <c r="X49" s="15">
        <f t="shared" si="8"/>
        <v>2</v>
      </c>
      <c r="Y49" s="15">
        <f t="shared" si="8"/>
        <v>3</v>
      </c>
      <c r="Z49" s="15">
        <f t="shared" si="8"/>
        <v>4</v>
      </c>
      <c r="AA49" s="15">
        <f t="shared" si="8"/>
        <v>5</v>
      </c>
      <c r="AB49" s="15">
        <f t="shared" si="8"/>
        <v>6</v>
      </c>
      <c r="AC49" s="15">
        <f t="shared" si="8"/>
        <v>7</v>
      </c>
      <c r="AD49" s="15">
        <f t="shared" si="8"/>
        <v>1</v>
      </c>
      <c r="AE49" s="15"/>
      <c r="AF49" s="15"/>
      <c r="AG49" s="15"/>
      <c r="AH49" s="48"/>
      <c r="AI49" s="47"/>
      <c r="AJ49" s="59"/>
      <c r="AK49" s="59"/>
      <c r="AL49" s="59"/>
      <c r="AM49" s="59"/>
      <c r="AN49" s="10"/>
    </row>
    <row r="50" spans="2:41" x14ac:dyDescent="0.4">
      <c r="B50" s="3" t="s">
        <v>3</v>
      </c>
      <c r="C50" s="14">
        <f>C48</f>
        <v>46419</v>
      </c>
      <c r="D50" s="14">
        <f t="shared" ref="D50:AD50" si="9">D48</f>
        <v>46420</v>
      </c>
      <c r="E50" s="14">
        <f t="shared" si="9"/>
        <v>46421</v>
      </c>
      <c r="F50" s="14">
        <f t="shared" si="9"/>
        <v>46422</v>
      </c>
      <c r="G50" s="14">
        <f t="shared" si="9"/>
        <v>46423</v>
      </c>
      <c r="H50" s="14">
        <f t="shared" si="9"/>
        <v>46424</v>
      </c>
      <c r="I50" s="14">
        <f t="shared" si="9"/>
        <v>46425</v>
      </c>
      <c r="J50" s="14">
        <f t="shared" si="9"/>
        <v>46426</v>
      </c>
      <c r="K50" s="14">
        <f t="shared" si="9"/>
        <v>46427</v>
      </c>
      <c r="L50" s="14">
        <f t="shared" si="9"/>
        <v>46428</v>
      </c>
      <c r="M50" s="14">
        <f t="shared" si="9"/>
        <v>46429</v>
      </c>
      <c r="N50" s="14">
        <f t="shared" si="9"/>
        <v>46430</v>
      </c>
      <c r="O50" s="14">
        <f t="shared" si="9"/>
        <v>46431</v>
      </c>
      <c r="P50" s="14">
        <f t="shared" si="9"/>
        <v>46432</v>
      </c>
      <c r="Q50" s="14">
        <f t="shared" si="9"/>
        <v>46433</v>
      </c>
      <c r="R50" s="14">
        <f t="shared" si="9"/>
        <v>46434</v>
      </c>
      <c r="S50" s="14">
        <f t="shared" si="9"/>
        <v>46435</v>
      </c>
      <c r="T50" s="14">
        <f t="shared" si="9"/>
        <v>46436</v>
      </c>
      <c r="U50" s="14">
        <f t="shared" si="9"/>
        <v>46437</v>
      </c>
      <c r="V50" s="14">
        <f t="shared" si="9"/>
        <v>46438</v>
      </c>
      <c r="W50" s="14">
        <f t="shared" si="9"/>
        <v>46439</v>
      </c>
      <c r="X50" s="14">
        <f t="shared" si="9"/>
        <v>46440</v>
      </c>
      <c r="Y50" s="14">
        <f t="shared" si="9"/>
        <v>46441</v>
      </c>
      <c r="Z50" s="14">
        <f t="shared" si="9"/>
        <v>46442</v>
      </c>
      <c r="AA50" s="14">
        <f t="shared" si="9"/>
        <v>46443</v>
      </c>
      <c r="AB50" s="14">
        <f t="shared" si="9"/>
        <v>46444</v>
      </c>
      <c r="AC50" s="14">
        <f t="shared" si="9"/>
        <v>46445</v>
      </c>
      <c r="AD50" s="14">
        <f t="shared" si="9"/>
        <v>46446</v>
      </c>
      <c r="AE50" s="14"/>
      <c r="AF50" s="14"/>
      <c r="AG50" s="14"/>
      <c r="AH50" s="48"/>
      <c r="AI50" s="47"/>
      <c r="AJ50" s="59"/>
      <c r="AK50" s="59"/>
      <c r="AL50" s="59"/>
      <c r="AM50" s="59"/>
      <c r="AN50" s="10"/>
    </row>
    <row r="51" spans="2:41" ht="27" customHeight="1" x14ac:dyDescent="0.4">
      <c r="B51" s="47" t="s">
        <v>8</v>
      </c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56"/>
      <c r="N51" s="50" t="s">
        <v>40</v>
      </c>
      <c r="O51" s="60"/>
      <c r="P51" s="60"/>
      <c r="Q51" s="60"/>
      <c r="R51" s="60"/>
      <c r="S51" s="60"/>
      <c r="T51" s="60"/>
      <c r="U51" s="60"/>
      <c r="V51" s="60"/>
      <c r="W51" s="60"/>
      <c r="X51" s="60"/>
      <c r="Y51" s="60"/>
      <c r="Z51" s="64"/>
      <c r="AA51" s="60"/>
      <c r="AB51" s="60"/>
      <c r="AC51" s="60"/>
      <c r="AD51" s="60"/>
      <c r="AE51" s="60"/>
      <c r="AF51" s="60"/>
      <c r="AG51" s="45"/>
      <c r="AH51" s="48"/>
      <c r="AI51" s="47"/>
      <c r="AJ51" s="59"/>
      <c r="AK51" s="59"/>
      <c r="AL51" s="59"/>
      <c r="AM51" s="59"/>
    </row>
    <row r="52" spans="2:41" ht="27" customHeight="1" x14ac:dyDescent="0.4">
      <c r="B52" s="48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53"/>
      <c r="N52" s="51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  <c r="Z52" s="65"/>
      <c r="AA52" s="43"/>
      <c r="AB52" s="43"/>
      <c r="AC52" s="43"/>
      <c r="AD52" s="43"/>
      <c r="AE52" s="43"/>
      <c r="AF52" s="43"/>
      <c r="AG52" s="45"/>
      <c r="AH52" s="48"/>
      <c r="AI52" s="47"/>
      <c r="AJ52" s="59"/>
      <c r="AK52" s="59"/>
      <c r="AL52" s="59"/>
      <c r="AM52" s="59"/>
    </row>
    <row r="53" spans="2:41" ht="27" customHeight="1" x14ac:dyDescent="0.4">
      <c r="B53" s="48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53"/>
      <c r="N53" s="51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66"/>
      <c r="AA53" s="43"/>
      <c r="AB53" s="43"/>
      <c r="AC53" s="43"/>
      <c r="AD53" s="43"/>
      <c r="AE53" s="43"/>
      <c r="AF53" s="43"/>
      <c r="AG53" s="45"/>
      <c r="AH53" s="48"/>
      <c r="AI53" s="47"/>
      <c r="AJ53" s="59"/>
      <c r="AK53" s="59"/>
      <c r="AL53" s="59"/>
      <c r="AM53" s="59"/>
    </row>
    <row r="54" spans="2:41" x14ac:dyDescent="0.4">
      <c r="B54" s="3" t="s">
        <v>9</v>
      </c>
      <c r="C54" s="3"/>
      <c r="D54" s="3"/>
      <c r="E54" s="3"/>
      <c r="F54" s="3"/>
      <c r="G54" s="3"/>
      <c r="H54" s="3" t="s">
        <v>72</v>
      </c>
      <c r="I54" s="3" t="s">
        <v>65</v>
      </c>
      <c r="J54" s="3"/>
      <c r="K54" s="3"/>
      <c r="L54" s="3"/>
      <c r="M54" s="3"/>
      <c r="N54" s="3" t="s">
        <v>29</v>
      </c>
      <c r="O54" s="3" t="s">
        <v>29</v>
      </c>
      <c r="P54" s="3" t="s">
        <v>29</v>
      </c>
      <c r="Q54" s="3" t="s">
        <v>29</v>
      </c>
      <c r="R54" s="3" t="s">
        <v>29</v>
      </c>
      <c r="S54" s="3" t="s">
        <v>29</v>
      </c>
      <c r="T54" s="3" t="s">
        <v>29</v>
      </c>
      <c r="U54" s="3"/>
      <c r="V54" s="3" t="s">
        <v>72</v>
      </c>
      <c r="W54" s="3" t="s">
        <v>65</v>
      </c>
      <c r="X54" s="3"/>
      <c r="Y54" s="3"/>
      <c r="Z54" s="3"/>
      <c r="AA54" s="3"/>
      <c r="AB54" s="3"/>
      <c r="AC54" s="3" t="s">
        <v>72</v>
      </c>
      <c r="AD54" s="3" t="s">
        <v>65</v>
      </c>
      <c r="AE54" s="3"/>
      <c r="AF54" s="3"/>
      <c r="AG54" s="3"/>
      <c r="AH54" s="3">
        <f>COUNTIF(C54:AG54,"○")</f>
        <v>6</v>
      </c>
      <c r="AI54" s="13">
        <f>AK54-AJ54</f>
        <v>46439</v>
      </c>
      <c r="AJ54" s="3">
        <f>COUNTIF(C54:AG54,"×")</f>
        <v>7</v>
      </c>
      <c r="AK54" s="17">
        <f>MAX(AC48:AG48)</f>
        <v>46446</v>
      </c>
      <c r="AL54" s="3">
        <v>6</v>
      </c>
      <c r="AM54" s="3" t="str">
        <f>IF(AH54&gt;=AL54,"○","×")</f>
        <v>○</v>
      </c>
      <c r="AN54" s="16"/>
    </row>
    <row r="55" spans="2:41" x14ac:dyDescent="0.4">
      <c r="B55" s="3" t="s">
        <v>71</v>
      </c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>
        <f>COUNTIF(C55:AG55,"○")</f>
        <v>0</v>
      </c>
      <c r="AI55" s="13">
        <f>AK55-AJ55</f>
        <v>46446</v>
      </c>
      <c r="AJ55" s="3">
        <f>COUNTIF(C55:AG55,"×")</f>
        <v>0</v>
      </c>
      <c r="AK55" s="17">
        <f>MAX(AC48:AG48)</f>
        <v>46446</v>
      </c>
      <c r="AL55" s="3">
        <v>6</v>
      </c>
      <c r="AM55" s="3" t="str">
        <f>IF(AH55&gt;=AL55,"○","×")</f>
        <v>×</v>
      </c>
    </row>
    <row r="56" spans="2:41" ht="27" customHeight="1" x14ac:dyDescent="0.4"/>
    <row r="57" spans="2:41" ht="18.75" customHeight="1" x14ac:dyDescent="0.4">
      <c r="B57" s="3" t="s">
        <v>1</v>
      </c>
      <c r="C57" s="61">
        <f>DATE($AD$4,$AE$4+5,1)</f>
        <v>46447</v>
      </c>
      <c r="D57" s="62"/>
      <c r="E57" s="62"/>
      <c r="F57" s="62"/>
      <c r="G57" s="62"/>
      <c r="H57" s="62"/>
      <c r="I57" s="62"/>
      <c r="J57" s="62"/>
      <c r="K57" s="62"/>
      <c r="L57" s="62"/>
      <c r="M57" s="62"/>
      <c r="N57" s="62"/>
      <c r="O57" s="62"/>
      <c r="P57" s="62"/>
      <c r="Q57" s="62"/>
      <c r="R57" s="62"/>
      <c r="S57" s="62"/>
      <c r="T57" s="62"/>
      <c r="U57" s="62"/>
      <c r="V57" s="62"/>
      <c r="W57" s="62"/>
      <c r="X57" s="62"/>
      <c r="Y57" s="62"/>
      <c r="Z57" s="62"/>
      <c r="AA57" s="62"/>
      <c r="AB57" s="62"/>
      <c r="AC57" s="62"/>
      <c r="AD57" s="62"/>
      <c r="AE57" s="62"/>
      <c r="AF57" s="62"/>
      <c r="AG57" s="63"/>
      <c r="AH57" s="47" t="s">
        <v>10</v>
      </c>
      <c r="AI57" s="47" t="s">
        <v>16</v>
      </c>
      <c r="AJ57" s="59" t="s">
        <v>30</v>
      </c>
      <c r="AK57" s="59" t="s">
        <v>32</v>
      </c>
      <c r="AL57" s="59" t="s">
        <v>31</v>
      </c>
      <c r="AM57" s="59" t="s">
        <v>33</v>
      </c>
      <c r="AO57" s="16"/>
    </row>
    <row r="58" spans="2:41" x14ac:dyDescent="0.4">
      <c r="B58" s="3" t="s">
        <v>2</v>
      </c>
      <c r="C58" s="13">
        <f>DATE($AD$4,$AE$4+5,1)</f>
        <v>46447</v>
      </c>
      <c r="D58" s="13">
        <f>DATE($AD$4,$AE$4+5,2)</f>
        <v>46448</v>
      </c>
      <c r="E58" s="13">
        <f>DATE($AD$4,$AE$4+5,3)</f>
        <v>46449</v>
      </c>
      <c r="F58" s="13">
        <f>DATE($AD$4,$AE$4+5,4)</f>
        <v>46450</v>
      </c>
      <c r="G58" s="13">
        <f>DATE($AD$4,$AE$4+5,5)</f>
        <v>46451</v>
      </c>
      <c r="H58" s="13">
        <f>DATE($AD$4,$AE$4+5,6)</f>
        <v>46452</v>
      </c>
      <c r="I58" s="13">
        <f>DATE($AD$4,$AE$4+5,7)</f>
        <v>46453</v>
      </c>
      <c r="J58" s="13">
        <f>DATE($AD$4,$AE$4+5,8)</f>
        <v>46454</v>
      </c>
      <c r="K58" s="13">
        <f>DATE($AD$4,$AE$4+5,9)</f>
        <v>46455</v>
      </c>
      <c r="L58" s="13">
        <f>DATE($AD$4,$AE$4+5,10)</f>
        <v>46456</v>
      </c>
      <c r="M58" s="13">
        <f>DATE($AD$4,$AE$4+5,11)</f>
        <v>46457</v>
      </c>
      <c r="N58" s="13">
        <f>DATE($AD$4,$AE$4+5,12)</f>
        <v>46458</v>
      </c>
      <c r="O58" s="13">
        <f>DATE($AD$4,$AE$4+5,13)</f>
        <v>46459</v>
      </c>
      <c r="P58" s="13">
        <f>DATE($AD$4,$AE$4+5,14)</f>
        <v>46460</v>
      </c>
      <c r="Q58" s="13">
        <f>DATE($AD$4,$AE$4+5,15)</f>
        <v>46461</v>
      </c>
      <c r="R58" s="13">
        <f>DATE($AD$4,$AE$4+5,16)</f>
        <v>46462</v>
      </c>
      <c r="S58" s="13">
        <f>DATE($AD$4,$AE$4+5,17)</f>
        <v>46463</v>
      </c>
      <c r="T58" s="13">
        <f>DATE($AD$4,$AE$4+5,18)</f>
        <v>46464</v>
      </c>
      <c r="U58" s="13">
        <f>DATE($AD$4,$AE$4+5,19)</f>
        <v>46465</v>
      </c>
      <c r="V58" s="13">
        <f>DATE($AD$4,$AE$4+5,20)</f>
        <v>46466</v>
      </c>
      <c r="W58" s="13">
        <f>DATE($AD$4,$AE$4+5,21)</f>
        <v>46467</v>
      </c>
      <c r="X58" s="13">
        <f>DATE($AD$4,$AE$4+5,22)</f>
        <v>46468</v>
      </c>
      <c r="Y58" s="13">
        <f>DATE($AD$4,$AE$4+5,23)</f>
        <v>46469</v>
      </c>
      <c r="Z58" s="13">
        <f>DATE($AD$4,$AE$4+5,24)</f>
        <v>46470</v>
      </c>
      <c r="AA58" s="13">
        <f>DATE($AD$4,$AE$4+5,25)</f>
        <v>46471</v>
      </c>
      <c r="AB58" s="13">
        <f>DATE($AD$4,$AE$4+5,26)</f>
        <v>46472</v>
      </c>
      <c r="AC58" s="13">
        <f>DATE($AD$4,$AE$4+5,27)</f>
        <v>46473</v>
      </c>
      <c r="AD58" s="13">
        <f>DATE($AD$4,$AE$4+5,28)</f>
        <v>46474</v>
      </c>
      <c r="AE58" s="13">
        <f>DATE($AD$4,$AE$4+5,29)</f>
        <v>46475</v>
      </c>
      <c r="AF58" s="13">
        <f>DATE($AD$4,$AE$4+5,30)</f>
        <v>46476</v>
      </c>
      <c r="AG58" s="13">
        <f>DATE($AD$4,$AE$4+5,31)</f>
        <v>46477</v>
      </c>
      <c r="AH58" s="48"/>
      <c r="AI58" s="47"/>
      <c r="AJ58" s="59"/>
      <c r="AK58" s="59"/>
      <c r="AL58" s="59"/>
      <c r="AM58" s="59"/>
    </row>
    <row r="59" spans="2:41" hidden="1" x14ac:dyDescent="0.4">
      <c r="B59" s="3"/>
      <c r="C59" s="15">
        <f>WEEKDAY(C58)</f>
        <v>2</v>
      </c>
      <c r="D59" s="15">
        <f t="shared" ref="D59:AG59" si="10">WEEKDAY(D58)</f>
        <v>3</v>
      </c>
      <c r="E59" s="15">
        <f t="shared" si="10"/>
        <v>4</v>
      </c>
      <c r="F59" s="15">
        <f t="shared" si="10"/>
        <v>5</v>
      </c>
      <c r="G59" s="15">
        <f t="shared" si="10"/>
        <v>6</v>
      </c>
      <c r="H59" s="15">
        <f t="shared" si="10"/>
        <v>7</v>
      </c>
      <c r="I59" s="15">
        <f t="shared" si="10"/>
        <v>1</v>
      </c>
      <c r="J59" s="15">
        <f t="shared" si="10"/>
        <v>2</v>
      </c>
      <c r="K59" s="15">
        <f t="shared" si="10"/>
        <v>3</v>
      </c>
      <c r="L59" s="15">
        <f t="shared" si="10"/>
        <v>4</v>
      </c>
      <c r="M59" s="15">
        <f t="shared" si="10"/>
        <v>5</v>
      </c>
      <c r="N59" s="15">
        <f t="shared" si="10"/>
        <v>6</v>
      </c>
      <c r="O59" s="15">
        <f t="shared" si="10"/>
        <v>7</v>
      </c>
      <c r="P59" s="15">
        <f t="shared" si="10"/>
        <v>1</v>
      </c>
      <c r="Q59" s="15">
        <f t="shared" si="10"/>
        <v>2</v>
      </c>
      <c r="R59" s="15">
        <f t="shared" si="10"/>
        <v>3</v>
      </c>
      <c r="S59" s="15">
        <f t="shared" si="10"/>
        <v>4</v>
      </c>
      <c r="T59" s="15">
        <f t="shared" si="10"/>
        <v>5</v>
      </c>
      <c r="U59" s="15">
        <f t="shared" si="10"/>
        <v>6</v>
      </c>
      <c r="V59" s="15">
        <f t="shared" si="10"/>
        <v>7</v>
      </c>
      <c r="W59" s="15">
        <f t="shared" si="10"/>
        <v>1</v>
      </c>
      <c r="X59" s="15">
        <f t="shared" si="10"/>
        <v>2</v>
      </c>
      <c r="Y59" s="15">
        <f t="shared" si="10"/>
        <v>3</v>
      </c>
      <c r="Z59" s="15">
        <f t="shared" si="10"/>
        <v>4</v>
      </c>
      <c r="AA59" s="15">
        <f t="shared" si="10"/>
        <v>5</v>
      </c>
      <c r="AB59" s="15">
        <f t="shared" si="10"/>
        <v>6</v>
      </c>
      <c r="AC59" s="15">
        <f t="shared" si="10"/>
        <v>7</v>
      </c>
      <c r="AD59" s="15">
        <f t="shared" si="10"/>
        <v>1</v>
      </c>
      <c r="AE59" s="15">
        <f t="shared" si="10"/>
        <v>2</v>
      </c>
      <c r="AF59" s="15">
        <f t="shared" si="10"/>
        <v>3</v>
      </c>
      <c r="AG59" s="15">
        <f t="shared" si="10"/>
        <v>4</v>
      </c>
      <c r="AH59" s="48"/>
      <c r="AI59" s="47"/>
      <c r="AJ59" s="59"/>
      <c r="AK59" s="59"/>
      <c r="AL59" s="59"/>
      <c r="AM59" s="59"/>
      <c r="AN59" s="10"/>
    </row>
    <row r="60" spans="2:41" x14ac:dyDescent="0.4">
      <c r="B60" s="3" t="s">
        <v>3</v>
      </c>
      <c r="C60" s="14">
        <f>C58</f>
        <v>46447</v>
      </c>
      <c r="D60" s="14">
        <f t="shared" ref="D60:AG60" si="11">D58</f>
        <v>46448</v>
      </c>
      <c r="E60" s="14">
        <f t="shared" si="11"/>
        <v>46449</v>
      </c>
      <c r="F60" s="14">
        <f t="shared" si="11"/>
        <v>46450</v>
      </c>
      <c r="G60" s="34">
        <f t="shared" si="11"/>
        <v>46451</v>
      </c>
      <c r="H60" s="14">
        <f t="shared" si="11"/>
        <v>46452</v>
      </c>
      <c r="I60" s="14">
        <f t="shared" si="11"/>
        <v>46453</v>
      </c>
      <c r="J60" s="14">
        <f t="shared" si="11"/>
        <v>46454</v>
      </c>
      <c r="K60" s="14">
        <f t="shared" si="11"/>
        <v>46455</v>
      </c>
      <c r="L60" s="14">
        <f t="shared" si="11"/>
        <v>46456</v>
      </c>
      <c r="M60" s="14">
        <f t="shared" si="11"/>
        <v>46457</v>
      </c>
      <c r="N60" s="14">
        <f t="shared" si="11"/>
        <v>46458</v>
      </c>
      <c r="O60" s="14">
        <f t="shared" si="11"/>
        <v>46459</v>
      </c>
      <c r="P60" s="14">
        <f t="shared" si="11"/>
        <v>46460</v>
      </c>
      <c r="Q60" s="14">
        <f t="shared" si="11"/>
        <v>46461</v>
      </c>
      <c r="R60" s="14">
        <f t="shared" si="11"/>
        <v>46462</v>
      </c>
      <c r="S60" s="14">
        <f t="shared" si="11"/>
        <v>46463</v>
      </c>
      <c r="T60" s="14">
        <f t="shared" si="11"/>
        <v>46464</v>
      </c>
      <c r="U60" s="14">
        <f t="shared" si="11"/>
        <v>46465</v>
      </c>
      <c r="V60" s="14">
        <f t="shared" si="11"/>
        <v>46466</v>
      </c>
      <c r="W60" s="14">
        <f t="shared" si="11"/>
        <v>46467</v>
      </c>
      <c r="X60" s="14">
        <f t="shared" si="11"/>
        <v>46468</v>
      </c>
      <c r="Y60" s="14">
        <f t="shared" si="11"/>
        <v>46469</v>
      </c>
      <c r="Z60" s="14">
        <f t="shared" si="11"/>
        <v>46470</v>
      </c>
      <c r="AA60" s="14">
        <f t="shared" si="11"/>
        <v>46471</v>
      </c>
      <c r="AB60" s="14">
        <f t="shared" si="11"/>
        <v>46472</v>
      </c>
      <c r="AC60" s="14">
        <f t="shared" si="11"/>
        <v>46473</v>
      </c>
      <c r="AD60" s="14">
        <f t="shared" si="11"/>
        <v>46474</v>
      </c>
      <c r="AE60" s="14">
        <f t="shared" si="11"/>
        <v>46475</v>
      </c>
      <c r="AF60" s="14">
        <f t="shared" si="11"/>
        <v>46476</v>
      </c>
      <c r="AG60" s="14">
        <f t="shared" si="11"/>
        <v>46477</v>
      </c>
      <c r="AH60" s="48"/>
      <c r="AI60" s="47"/>
      <c r="AJ60" s="59"/>
      <c r="AK60" s="59"/>
      <c r="AL60" s="59"/>
      <c r="AM60" s="59"/>
      <c r="AN60" s="10"/>
    </row>
    <row r="61" spans="2:41" ht="27" customHeight="1" x14ac:dyDescent="0.4">
      <c r="B61" s="47" t="s">
        <v>8</v>
      </c>
      <c r="C61" s="56"/>
      <c r="D61" s="42"/>
      <c r="E61" s="42"/>
      <c r="F61" s="42"/>
      <c r="G61" s="57" t="s">
        <v>67</v>
      </c>
      <c r="H61" s="54"/>
      <c r="I61" s="42"/>
      <c r="J61" s="42"/>
      <c r="K61" s="42"/>
      <c r="L61" s="42"/>
      <c r="M61" s="42"/>
      <c r="N61" s="42"/>
      <c r="O61" s="50"/>
      <c r="P61" s="42"/>
      <c r="Q61" s="52"/>
      <c r="R61" s="42"/>
      <c r="S61" s="42"/>
      <c r="T61" s="42"/>
      <c r="U61" s="42"/>
      <c r="V61" s="42"/>
      <c r="W61" s="49"/>
      <c r="X61" s="42"/>
      <c r="Y61" s="42"/>
      <c r="Z61" s="42"/>
      <c r="AA61" s="42"/>
      <c r="AB61" s="42"/>
      <c r="AC61" s="42"/>
      <c r="AD61" s="42"/>
      <c r="AE61" s="42"/>
      <c r="AF61" s="42"/>
      <c r="AG61" s="45"/>
      <c r="AH61" s="48"/>
      <c r="AI61" s="47"/>
      <c r="AJ61" s="59"/>
      <c r="AK61" s="59"/>
      <c r="AL61" s="59"/>
      <c r="AM61" s="59"/>
    </row>
    <row r="62" spans="2:41" ht="27" customHeight="1" x14ac:dyDescent="0.4">
      <c r="B62" s="48"/>
      <c r="C62" s="53"/>
      <c r="D62" s="43"/>
      <c r="E62" s="43"/>
      <c r="F62" s="43"/>
      <c r="G62" s="58"/>
      <c r="H62" s="55"/>
      <c r="I62" s="43"/>
      <c r="J62" s="43"/>
      <c r="K62" s="43"/>
      <c r="L62" s="43"/>
      <c r="M62" s="43"/>
      <c r="N62" s="43"/>
      <c r="O62" s="51"/>
      <c r="P62" s="43"/>
      <c r="Q62" s="53"/>
      <c r="R62" s="43"/>
      <c r="S62" s="43"/>
      <c r="T62" s="43"/>
      <c r="U62" s="43"/>
      <c r="V62" s="43"/>
      <c r="W62" s="43"/>
      <c r="X62" s="43"/>
      <c r="Y62" s="43"/>
      <c r="Z62" s="43"/>
      <c r="AA62" s="43"/>
      <c r="AB62" s="43"/>
      <c r="AC62" s="43"/>
      <c r="AD62" s="43"/>
      <c r="AE62" s="43"/>
      <c r="AF62" s="43"/>
      <c r="AG62" s="45"/>
      <c r="AH62" s="48"/>
      <c r="AI62" s="47"/>
      <c r="AJ62" s="59"/>
      <c r="AK62" s="59"/>
      <c r="AL62" s="59"/>
      <c r="AM62" s="59"/>
    </row>
    <row r="63" spans="2:41" ht="27" customHeight="1" x14ac:dyDescent="0.4">
      <c r="B63" s="48"/>
      <c r="C63" s="53"/>
      <c r="D63" s="43"/>
      <c r="E63" s="43"/>
      <c r="F63" s="43"/>
      <c r="G63" s="58"/>
      <c r="H63" s="55"/>
      <c r="I63" s="43"/>
      <c r="J63" s="43"/>
      <c r="K63" s="43"/>
      <c r="L63" s="43"/>
      <c r="M63" s="43"/>
      <c r="N63" s="43"/>
      <c r="O63" s="51"/>
      <c r="P63" s="43"/>
      <c r="Q63" s="53"/>
      <c r="R63" s="44"/>
      <c r="S63" s="44"/>
      <c r="T63" s="44"/>
      <c r="U63" s="44"/>
      <c r="V63" s="44"/>
      <c r="W63" s="44"/>
      <c r="X63" s="44"/>
      <c r="Y63" s="44"/>
      <c r="Z63" s="44"/>
      <c r="AA63" s="44"/>
      <c r="AB63" s="44"/>
      <c r="AC63" s="44"/>
      <c r="AD63" s="44"/>
      <c r="AE63" s="44"/>
      <c r="AF63" s="44"/>
      <c r="AG63" s="45"/>
      <c r="AH63" s="48"/>
      <c r="AI63" s="47"/>
      <c r="AJ63" s="59"/>
      <c r="AK63" s="59"/>
      <c r="AL63" s="59"/>
      <c r="AM63" s="59"/>
    </row>
    <row r="64" spans="2:41" x14ac:dyDescent="0.4">
      <c r="B64" s="3" t="s">
        <v>9</v>
      </c>
      <c r="C64" s="3"/>
      <c r="D64" s="3"/>
      <c r="E64" s="3"/>
      <c r="F64" s="3"/>
      <c r="G64" s="3" t="s">
        <v>73</v>
      </c>
      <c r="H64" s="3" t="s">
        <v>29</v>
      </c>
      <c r="I64" s="3" t="s">
        <v>66</v>
      </c>
      <c r="J64" s="3" t="s">
        <v>29</v>
      </c>
      <c r="K64" s="3" t="s">
        <v>29</v>
      </c>
      <c r="L64" s="3" t="s">
        <v>66</v>
      </c>
      <c r="M64" s="3" t="s">
        <v>66</v>
      </c>
      <c r="N64" s="3" t="s">
        <v>66</v>
      </c>
      <c r="O64" s="3" t="s">
        <v>66</v>
      </c>
      <c r="P64" s="3" t="s">
        <v>66</v>
      </c>
      <c r="Q64" s="3" t="s">
        <v>66</v>
      </c>
      <c r="R64" s="3" t="s">
        <v>66</v>
      </c>
      <c r="S64" s="3" t="s">
        <v>66</v>
      </c>
      <c r="T64" s="3" t="s">
        <v>66</v>
      </c>
      <c r="U64" s="3" t="s">
        <v>66</v>
      </c>
      <c r="V64" s="3" t="s">
        <v>66</v>
      </c>
      <c r="W64" s="3" t="s">
        <v>66</v>
      </c>
      <c r="X64" s="3" t="s">
        <v>66</v>
      </c>
      <c r="Y64" s="3" t="s">
        <v>66</v>
      </c>
      <c r="Z64" s="3" t="s">
        <v>66</v>
      </c>
      <c r="AA64" s="3" t="s">
        <v>66</v>
      </c>
      <c r="AB64" s="3"/>
      <c r="AC64" s="3"/>
      <c r="AD64" s="3"/>
      <c r="AE64" s="3"/>
      <c r="AF64" s="3"/>
      <c r="AG64" s="3"/>
      <c r="AH64" s="3">
        <f>COUNTIF(C64:AG64,"○")</f>
        <v>0</v>
      </c>
      <c r="AI64" s="13">
        <f>AK64-AJ64</f>
        <v>46456</v>
      </c>
      <c r="AJ64" s="3">
        <f>COUNTIF(C64:AG64,"×")</f>
        <v>21</v>
      </c>
      <c r="AK64" s="17">
        <f>MAX(AC58:AG58)</f>
        <v>46477</v>
      </c>
      <c r="AL64" s="3">
        <v>0</v>
      </c>
      <c r="AM64" s="3" t="str">
        <f>IF(AH64&gt;=AL64,"○","×")</f>
        <v>○</v>
      </c>
    </row>
    <row r="65" spans="2:41" x14ac:dyDescent="0.4">
      <c r="B65" s="3" t="s">
        <v>71</v>
      </c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>
        <f>COUNTIF(C65:AG65,"○")</f>
        <v>0</v>
      </c>
      <c r="AI65" s="13">
        <f>AK65-AJ65</f>
        <v>46477</v>
      </c>
      <c r="AJ65" s="3">
        <f>COUNTIF(C65:AG65,"×")</f>
        <v>0</v>
      </c>
      <c r="AK65" s="17">
        <f>MAX(AC58:AG58)</f>
        <v>46477</v>
      </c>
      <c r="AL65" s="3">
        <v>0</v>
      </c>
      <c r="AM65" s="3" t="str">
        <f>IF(AH65&gt;=AL65,"○","×")</f>
        <v>○</v>
      </c>
    </row>
    <row r="66" spans="2:41" ht="25.5" customHeight="1" x14ac:dyDescent="0.4"/>
    <row r="67" spans="2:41" ht="25.5" customHeight="1" x14ac:dyDescent="0.4">
      <c r="X67" s="46" t="s">
        <v>33</v>
      </c>
      <c r="Y67" s="46"/>
      <c r="Z67" s="46"/>
      <c r="AA67" s="46"/>
      <c r="AB67" s="46"/>
      <c r="AC67" s="46" t="str">
        <f>IF(AND(AM14="○",AM24="○",AM34="○",AM44="○",AM54="○",AM64="○"),"達成","未達成")</f>
        <v>達成</v>
      </c>
      <c r="AD67" s="46"/>
      <c r="AE67" s="46"/>
      <c r="AF67" s="46"/>
      <c r="AG67" s="36"/>
      <c r="AH67" s="36"/>
      <c r="AI67" s="36"/>
      <c r="AL67" s="16"/>
    </row>
    <row r="68" spans="2:41" ht="25.5" customHeight="1" x14ac:dyDescent="0.4">
      <c r="X68" s="36" t="s">
        <v>22</v>
      </c>
      <c r="Y68" s="38"/>
      <c r="Z68" s="38"/>
      <c r="AA68" s="38"/>
      <c r="AB68" s="38"/>
      <c r="AC68" s="36">
        <f>AH14+AH24+AH34+AH44+AH54+AH64</f>
        <v>32</v>
      </c>
      <c r="AD68" s="36"/>
      <c r="AE68" s="36"/>
      <c r="AF68" s="36"/>
      <c r="AG68" s="36" t="s">
        <v>21</v>
      </c>
      <c r="AH68" s="36"/>
      <c r="AI68" s="36"/>
      <c r="AL68" s="16"/>
    </row>
    <row r="69" spans="2:41" ht="25.5" customHeight="1" x14ac:dyDescent="0.4">
      <c r="X69" s="38" t="s">
        <v>19</v>
      </c>
      <c r="Y69" s="38"/>
      <c r="Z69" s="38"/>
      <c r="AA69" s="38"/>
      <c r="AB69" s="38"/>
      <c r="AC69" s="36">
        <v>113</v>
      </c>
      <c r="AD69" s="36"/>
      <c r="AE69" s="36"/>
      <c r="AF69" s="36"/>
      <c r="AG69" s="38" t="s">
        <v>21</v>
      </c>
      <c r="AH69" s="38"/>
      <c r="AI69" s="38"/>
      <c r="AL69" s="16"/>
    </row>
    <row r="70" spans="2:41" ht="25.5" customHeight="1" x14ac:dyDescent="0.4">
      <c r="X70" s="39" t="s">
        <v>20</v>
      </c>
      <c r="Y70" s="38"/>
      <c r="Z70" s="38"/>
      <c r="AA70" s="38"/>
      <c r="AB70" s="38"/>
      <c r="AC70" s="40">
        <f>ROUNDDOWN((AC68/AC69)*100,2)</f>
        <v>28.31</v>
      </c>
      <c r="AD70" s="40"/>
      <c r="AE70" s="40"/>
      <c r="AF70" s="40"/>
      <c r="AG70" s="41" t="s">
        <v>13</v>
      </c>
      <c r="AH70" s="41"/>
      <c r="AI70" s="41"/>
      <c r="AL70" s="16"/>
    </row>
    <row r="71" spans="2:41" ht="25.5" customHeight="1" x14ac:dyDescent="0.4">
      <c r="X71" s="11" t="s">
        <v>23</v>
      </c>
      <c r="AL71" s="16"/>
      <c r="AO71" t="s">
        <v>37</v>
      </c>
    </row>
    <row r="72" spans="2:41" ht="25.5" customHeight="1" x14ac:dyDescent="0.4">
      <c r="Z72" s="36" t="s">
        <v>17</v>
      </c>
      <c r="AA72" s="36"/>
      <c r="AB72" s="36"/>
      <c r="AC72" s="36"/>
      <c r="AD72" s="36"/>
      <c r="AE72" s="37" t="str">
        <f>IF(AND(AC67="達成"),AO71,IF(AC70&gt;28.5,AO72,IF(28.5&gt;AC70,AO73,)))</f>
        <v>月単位（4週8休以上）</v>
      </c>
      <c r="AF72" s="37"/>
      <c r="AG72" s="37"/>
      <c r="AH72" s="37"/>
      <c r="AI72" s="37"/>
      <c r="AL72" s="16"/>
      <c r="AN72" t="s">
        <v>14</v>
      </c>
      <c r="AO72" t="s">
        <v>34</v>
      </c>
    </row>
    <row r="73" spans="2:41" x14ac:dyDescent="0.4">
      <c r="AL73" s="16"/>
      <c r="AN73" t="s">
        <v>35</v>
      </c>
      <c r="AO73" t="s">
        <v>36</v>
      </c>
    </row>
    <row r="74" spans="2:41" ht="19.5" x14ac:dyDescent="0.4">
      <c r="AE74" s="2"/>
    </row>
    <row r="75" spans="2:41" ht="19.5" x14ac:dyDescent="0.4">
      <c r="P75" s="2"/>
      <c r="Q75" s="2"/>
      <c r="R75" s="2"/>
      <c r="S75" s="2"/>
      <c r="T75" s="2"/>
      <c r="U75" s="2"/>
      <c r="V75" s="2"/>
      <c r="W75" s="2"/>
      <c r="X75" s="2"/>
    </row>
    <row r="76" spans="2:41" ht="19.5" x14ac:dyDescent="0.4">
      <c r="P76" s="7"/>
      <c r="Q76" s="7"/>
      <c r="R76" s="7"/>
      <c r="S76" s="7"/>
      <c r="T76" s="7"/>
      <c r="U76" s="7"/>
      <c r="V76" s="7"/>
      <c r="W76" s="7"/>
      <c r="X76" s="7"/>
    </row>
    <row r="77" spans="2:41" ht="19.5" x14ac:dyDescent="0.4">
      <c r="P77" s="7"/>
      <c r="Q77" s="7"/>
      <c r="R77" s="7"/>
      <c r="S77" s="7"/>
      <c r="T77" s="8"/>
      <c r="U77" s="8"/>
      <c r="V77" s="8"/>
      <c r="W77" s="7"/>
      <c r="X77" s="7"/>
    </row>
    <row r="78" spans="2:41" x14ac:dyDescent="0.4">
      <c r="C78">
        <f t="shared" ref="C78:AG78" si="12">WEEKDAY(C8)</f>
        <v>5</v>
      </c>
      <c r="D78">
        <f t="shared" si="12"/>
        <v>6</v>
      </c>
      <c r="E78">
        <f t="shared" si="12"/>
        <v>7</v>
      </c>
      <c r="F78">
        <f t="shared" si="12"/>
        <v>1</v>
      </c>
      <c r="G78">
        <f t="shared" si="12"/>
        <v>2</v>
      </c>
      <c r="H78">
        <f t="shared" si="12"/>
        <v>3</v>
      </c>
      <c r="I78">
        <f t="shared" si="12"/>
        <v>4</v>
      </c>
      <c r="J78">
        <f t="shared" si="12"/>
        <v>5</v>
      </c>
      <c r="K78">
        <f t="shared" si="12"/>
        <v>6</v>
      </c>
      <c r="L78">
        <f t="shared" si="12"/>
        <v>7</v>
      </c>
      <c r="M78">
        <f t="shared" si="12"/>
        <v>1</v>
      </c>
      <c r="N78">
        <f t="shared" si="12"/>
        <v>2</v>
      </c>
      <c r="O78">
        <f t="shared" si="12"/>
        <v>3</v>
      </c>
      <c r="P78">
        <f t="shared" si="12"/>
        <v>4</v>
      </c>
      <c r="Q78">
        <f t="shared" si="12"/>
        <v>5</v>
      </c>
      <c r="R78">
        <f t="shared" si="12"/>
        <v>6</v>
      </c>
      <c r="S78">
        <f t="shared" si="12"/>
        <v>7</v>
      </c>
      <c r="T78">
        <f t="shared" si="12"/>
        <v>1</v>
      </c>
      <c r="U78">
        <f t="shared" si="12"/>
        <v>2</v>
      </c>
      <c r="V78">
        <f t="shared" si="12"/>
        <v>3</v>
      </c>
      <c r="W78">
        <f t="shared" si="12"/>
        <v>4</v>
      </c>
      <c r="X78">
        <f t="shared" si="12"/>
        <v>5</v>
      </c>
      <c r="Y78">
        <f t="shared" si="12"/>
        <v>6</v>
      </c>
      <c r="Z78">
        <f t="shared" si="12"/>
        <v>7</v>
      </c>
      <c r="AA78">
        <f t="shared" si="12"/>
        <v>1</v>
      </c>
      <c r="AB78">
        <f t="shared" si="12"/>
        <v>2</v>
      </c>
      <c r="AC78">
        <f t="shared" si="12"/>
        <v>3</v>
      </c>
      <c r="AD78">
        <f t="shared" si="12"/>
        <v>4</v>
      </c>
      <c r="AE78">
        <f t="shared" si="12"/>
        <v>5</v>
      </c>
      <c r="AF78">
        <f t="shared" si="12"/>
        <v>6</v>
      </c>
      <c r="AG78">
        <f t="shared" si="12"/>
        <v>7</v>
      </c>
      <c r="AH78">
        <f>COUNTIF(C78:AG78,7)+COUNTIF(C78:AG78,1)</f>
        <v>9</v>
      </c>
    </row>
    <row r="79" spans="2:41" x14ac:dyDescent="0.4">
      <c r="C79">
        <f>WEEKDAY(C18)</f>
        <v>1</v>
      </c>
      <c r="D79">
        <f t="shared" ref="D79:AG79" si="13">WEEKDAY(D18)</f>
        <v>2</v>
      </c>
      <c r="E79">
        <f t="shared" si="13"/>
        <v>3</v>
      </c>
      <c r="F79">
        <f t="shared" si="13"/>
        <v>4</v>
      </c>
      <c r="G79">
        <f t="shared" si="13"/>
        <v>5</v>
      </c>
      <c r="H79">
        <f t="shared" si="13"/>
        <v>6</v>
      </c>
      <c r="I79">
        <f t="shared" si="13"/>
        <v>7</v>
      </c>
      <c r="J79">
        <f t="shared" si="13"/>
        <v>1</v>
      </c>
      <c r="K79">
        <f t="shared" si="13"/>
        <v>2</v>
      </c>
      <c r="L79">
        <f t="shared" si="13"/>
        <v>3</v>
      </c>
      <c r="M79">
        <f t="shared" si="13"/>
        <v>4</v>
      </c>
      <c r="N79">
        <f t="shared" si="13"/>
        <v>5</v>
      </c>
      <c r="O79">
        <f t="shared" si="13"/>
        <v>6</v>
      </c>
      <c r="P79">
        <f t="shared" si="13"/>
        <v>7</v>
      </c>
      <c r="Q79">
        <f t="shared" si="13"/>
        <v>1</v>
      </c>
      <c r="R79">
        <f t="shared" si="13"/>
        <v>2</v>
      </c>
      <c r="S79">
        <f t="shared" si="13"/>
        <v>3</v>
      </c>
      <c r="T79">
        <f t="shared" si="13"/>
        <v>4</v>
      </c>
      <c r="U79">
        <f t="shared" si="13"/>
        <v>5</v>
      </c>
      <c r="V79">
        <f t="shared" si="13"/>
        <v>6</v>
      </c>
      <c r="W79">
        <f t="shared" si="13"/>
        <v>7</v>
      </c>
      <c r="X79">
        <f t="shared" si="13"/>
        <v>1</v>
      </c>
      <c r="Y79">
        <f t="shared" si="13"/>
        <v>2</v>
      </c>
      <c r="Z79">
        <f t="shared" si="13"/>
        <v>3</v>
      </c>
      <c r="AA79">
        <f t="shared" si="13"/>
        <v>4</v>
      </c>
      <c r="AB79">
        <f t="shared" si="13"/>
        <v>5</v>
      </c>
      <c r="AC79">
        <f t="shared" si="13"/>
        <v>6</v>
      </c>
      <c r="AD79">
        <f t="shared" si="13"/>
        <v>7</v>
      </c>
      <c r="AE79">
        <f t="shared" si="13"/>
        <v>1</v>
      </c>
      <c r="AF79">
        <f t="shared" si="13"/>
        <v>2</v>
      </c>
      <c r="AG79">
        <f t="shared" si="13"/>
        <v>7</v>
      </c>
      <c r="AH79">
        <f>COUNTIF(C79:AG79,7)+COUNTIF(C79:AG79,1)</f>
        <v>10</v>
      </c>
    </row>
  </sheetData>
  <mergeCells count="249">
    <mergeCell ref="Q11:Q13"/>
    <mergeCell ref="R11:R13"/>
    <mergeCell ref="S11:S13"/>
    <mergeCell ref="T11:T13"/>
    <mergeCell ref="AM7:AM13"/>
    <mergeCell ref="B11:B13"/>
    <mergeCell ref="C11:C13"/>
    <mergeCell ref="D11:D13"/>
    <mergeCell ref="E11:E13"/>
    <mergeCell ref="F11:F13"/>
    <mergeCell ref="G11:G13"/>
    <mergeCell ref="H11:H13"/>
    <mergeCell ref="I11:I13"/>
    <mergeCell ref="J11:J13"/>
    <mergeCell ref="C7:AG7"/>
    <mergeCell ref="AH7:AH13"/>
    <mergeCell ref="AI7:AI13"/>
    <mergeCell ref="AJ7:AJ13"/>
    <mergeCell ref="AK7:AK13"/>
    <mergeCell ref="AL7:AL13"/>
    <mergeCell ref="K11:K13"/>
    <mergeCell ref="L11:L13"/>
    <mergeCell ref="M11:M13"/>
    <mergeCell ref="N11:N13"/>
    <mergeCell ref="AG11:AG13"/>
    <mergeCell ref="C17:AG17"/>
    <mergeCell ref="AH17:AH23"/>
    <mergeCell ref="AI17:AI23"/>
    <mergeCell ref="AJ17:AJ23"/>
    <mergeCell ref="AK17:AK23"/>
    <mergeCell ref="J21:J23"/>
    <mergeCell ref="K21:K23"/>
    <mergeCell ref="L21:L23"/>
    <mergeCell ref="M21:M23"/>
    <mergeCell ref="AA11:AA13"/>
    <mergeCell ref="AB11:AB13"/>
    <mergeCell ref="AC11:AC13"/>
    <mergeCell ref="AD11:AD13"/>
    <mergeCell ref="AE11:AE13"/>
    <mergeCell ref="AF11:AF13"/>
    <mergeCell ref="U11:U13"/>
    <mergeCell ref="V11:V13"/>
    <mergeCell ref="W11:W13"/>
    <mergeCell ref="X11:X13"/>
    <mergeCell ref="Y11:Y13"/>
    <mergeCell ref="Z11:Z13"/>
    <mergeCell ref="O11:O13"/>
    <mergeCell ref="P11:P13"/>
    <mergeCell ref="AM17:AM23"/>
    <mergeCell ref="B21:B23"/>
    <mergeCell ref="C21:C23"/>
    <mergeCell ref="D21:D23"/>
    <mergeCell ref="E21:E23"/>
    <mergeCell ref="F21:F23"/>
    <mergeCell ref="G21:G23"/>
    <mergeCell ref="H21:H23"/>
    <mergeCell ref="I21:I23"/>
    <mergeCell ref="AF21:AF23"/>
    <mergeCell ref="AG21:AG23"/>
    <mergeCell ref="N21:N23"/>
    <mergeCell ref="O21:O23"/>
    <mergeCell ref="P21:P23"/>
    <mergeCell ref="Q21:Q23"/>
    <mergeCell ref="R21:R23"/>
    <mergeCell ref="S21:S23"/>
    <mergeCell ref="AL17:AL23"/>
    <mergeCell ref="Z21:Z23"/>
    <mergeCell ref="AA21:AA23"/>
    <mergeCell ref="AB21:AB23"/>
    <mergeCell ref="AC21:AC23"/>
    <mergeCell ref="AD21:AD23"/>
    <mergeCell ref="AE21:AE23"/>
    <mergeCell ref="T21:T23"/>
    <mergeCell ref="U21:U23"/>
    <mergeCell ref="V21:V23"/>
    <mergeCell ref="W21:W23"/>
    <mergeCell ref="X21:X23"/>
    <mergeCell ref="Y21:Y23"/>
    <mergeCell ref="AM27:AM33"/>
    <mergeCell ref="B31:B33"/>
    <mergeCell ref="C31:C33"/>
    <mergeCell ref="D31:D33"/>
    <mergeCell ref="E31:E33"/>
    <mergeCell ref="F31:F33"/>
    <mergeCell ref="G31:G33"/>
    <mergeCell ref="H31:H33"/>
    <mergeCell ref="AE31:AE33"/>
    <mergeCell ref="AF31:AF33"/>
    <mergeCell ref="AG31:AG33"/>
    <mergeCell ref="C27:AG27"/>
    <mergeCell ref="AH27:AH33"/>
    <mergeCell ref="AI27:AI33"/>
    <mergeCell ref="AJ27:AJ33"/>
    <mergeCell ref="I31:I33"/>
    <mergeCell ref="J31:J33"/>
    <mergeCell ref="K31:K33"/>
    <mergeCell ref="L31:L33"/>
    <mergeCell ref="O31:O33"/>
    <mergeCell ref="P31:P33"/>
    <mergeCell ref="AK27:AK33"/>
    <mergeCell ref="AL27:AL33"/>
    <mergeCell ref="K41:K43"/>
    <mergeCell ref="Y31:Y33"/>
    <mergeCell ref="Z31:Z33"/>
    <mergeCell ref="AA31:AA33"/>
    <mergeCell ref="AB31:AB33"/>
    <mergeCell ref="AC31:AC33"/>
    <mergeCell ref="AD31:AD33"/>
    <mergeCell ref="S31:S33"/>
    <mergeCell ref="T31:T33"/>
    <mergeCell ref="U31:U33"/>
    <mergeCell ref="V31:V33"/>
    <mergeCell ref="W31:W33"/>
    <mergeCell ref="X31:X33"/>
    <mergeCell ref="M31:M33"/>
    <mergeCell ref="N31:N33"/>
    <mergeCell ref="Q31:Q33"/>
    <mergeCell ref="R31:R33"/>
    <mergeCell ref="AK37:AK43"/>
    <mergeCell ref="AL37:AL43"/>
    <mergeCell ref="AM37:AM43"/>
    <mergeCell ref="B41:B43"/>
    <mergeCell ref="C41:C43"/>
    <mergeCell ref="D41:D43"/>
    <mergeCell ref="E41:E43"/>
    <mergeCell ref="F41:F43"/>
    <mergeCell ref="G41:G43"/>
    <mergeCell ref="V41:V43"/>
    <mergeCell ref="W41:W43"/>
    <mergeCell ref="L41:L43"/>
    <mergeCell ref="M41:M43"/>
    <mergeCell ref="N41:N43"/>
    <mergeCell ref="O41:O43"/>
    <mergeCell ref="P41:P43"/>
    <mergeCell ref="Q41:Q43"/>
    <mergeCell ref="AJ37:AJ43"/>
    <mergeCell ref="C37:AG37"/>
    <mergeCell ref="AH37:AH43"/>
    <mergeCell ref="AI37:AI43"/>
    <mergeCell ref="H41:H43"/>
    <mergeCell ref="I41:I43"/>
    <mergeCell ref="J41:J43"/>
    <mergeCell ref="B51:B53"/>
    <mergeCell ref="C51:C53"/>
    <mergeCell ref="D51:D53"/>
    <mergeCell ref="E51:E53"/>
    <mergeCell ref="F51:F53"/>
    <mergeCell ref="AD41:AD43"/>
    <mergeCell ref="AE41:AE43"/>
    <mergeCell ref="AF41:AF43"/>
    <mergeCell ref="AG41:AG43"/>
    <mergeCell ref="C47:AG47"/>
    <mergeCell ref="G51:G53"/>
    <mergeCell ref="H51:H53"/>
    <mergeCell ref="I51:I53"/>
    <mergeCell ref="J51:J53"/>
    <mergeCell ref="X41:X43"/>
    <mergeCell ref="Y41:Y43"/>
    <mergeCell ref="Z41:Z43"/>
    <mergeCell ref="AA41:AA43"/>
    <mergeCell ref="AB41:AB43"/>
    <mergeCell ref="AC41:AC43"/>
    <mergeCell ref="R41:R43"/>
    <mergeCell ref="S41:S43"/>
    <mergeCell ref="T41:T43"/>
    <mergeCell ref="U41:U43"/>
    <mergeCell ref="M51:M53"/>
    <mergeCell ref="N51:N53"/>
    <mergeCell ref="O51:O53"/>
    <mergeCell ref="P51:P53"/>
    <mergeCell ref="AI47:AI53"/>
    <mergeCell ref="AJ47:AJ53"/>
    <mergeCell ref="AK47:AK53"/>
    <mergeCell ref="AL47:AL53"/>
    <mergeCell ref="AM47:AM53"/>
    <mergeCell ref="AH47:AH53"/>
    <mergeCell ref="AJ57:AJ63"/>
    <mergeCell ref="AK57:AK63"/>
    <mergeCell ref="AL57:AL63"/>
    <mergeCell ref="AM57:AM63"/>
    <mergeCell ref="AC51:AC53"/>
    <mergeCell ref="AD51:AD53"/>
    <mergeCell ref="AE51:AE53"/>
    <mergeCell ref="AF51:AF53"/>
    <mergeCell ref="AG51:AG53"/>
    <mergeCell ref="C57:AG57"/>
    <mergeCell ref="W51:W53"/>
    <mergeCell ref="X51:X53"/>
    <mergeCell ref="Y51:Y53"/>
    <mergeCell ref="Z51:Z53"/>
    <mergeCell ref="AA51:AA53"/>
    <mergeCell ref="AB51:AB53"/>
    <mergeCell ref="Q51:Q53"/>
    <mergeCell ref="R51:R53"/>
    <mergeCell ref="S51:S53"/>
    <mergeCell ref="T51:T53"/>
    <mergeCell ref="U51:U53"/>
    <mergeCell ref="V51:V53"/>
    <mergeCell ref="K51:K53"/>
    <mergeCell ref="L51:L53"/>
    <mergeCell ref="H61:H63"/>
    <mergeCell ref="I61:I63"/>
    <mergeCell ref="J61:J63"/>
    <mergeCell ref="K61:K63"/>
    <mergeCell ref="L61:L63"/>
    <mergeCell ref="M61:M63"/>
    <mergeCell ref="B61:B63"/>
    <mergeCell ref="C61:C63"/>
    <mergeCell ref="D61:D63"/>
    <mergeCell ref="E61:E63"/>
    <mergeCell ref="F61:F63"/>
    <mergeCell ref="G61:G63"/>
    <mergeCell ref="AI57:AI63"/>
    <mergeCell ref="T61:T63"/>
    <mergeCell ref="U61:U63"/>
    <mergeCell ref="V61:V63"/>
    <mergeCell ref="W61:W63"/>
    <mergeCell ref="X61:X63"/>
    <mergeCell ref="Y61:Y63"/>
    <mergeCell ref="N61:N63"/>
    <mergeCell ref="O61:O63"/>
    <mergeCell ref="P61:P63"/>
    <mergeCell ref="Q61:Q63"/>
    <mergeCell ref="R61:R63"/>
    <mergeCell ref="S61:S63"/>
    <mergeCell ref="AJ1:AM2"/>
    <mergeCell ref="Z72:AD72"/>
    <mergeCell ref="AE72:AI72"/>
    <mergeCell ref="X69:AB69"/>
    <mergeCell ref="AC69:AF69"/>
    <mergeCell ref="AG69:AI69"/>
    <mergeCell ref="X70:AB70"/>
    <mergeCell ref="AC70:AF70"/>
    <mergeCell ref="AG70:AI70"/>
    <mergeCell ref="AF61:AF63"/>
    <mergeCell ref="AG61:AG63"/>
    <mergeCell ref="X67:AB67"/>
    <mergeCell ref="AC67:AF67"/>
    <mergeCell ref="AG67:AI67"/>
    <mergeCell ref="X68:AB68"/>
    <mergeCell ref="AC68:AF68"/>
    <mergeCell ref="AG68:AI68"/>
    <mergeCell ref="Z61:Z63"/>
    <mergeCell ref="AA61:AA63"/>
    <mergeCell ref="AB61:AB63"/>
    <mergeCell ref="AC61:AC63"/>
    <mergeCell ref="AD61:AD63"/>
    <mergeCell ref="AE61:AE63"/>
    <mergeCell ref="AH57:AH63"/>
  </mergeCells>
  <phoneticPr fontId="1"/>
  <conditionalFormatting sqref="C10:AG13">
    <cfRule type="expression" dxfId="11" priority="11">
      <formula>C$14="×"</formula>
    </cfRule>
    <cfRule type="expression" dxfId="10" priority="12">
      <formula>C$14="○"</formula>
    </cfRule>
  </conditionalFormatting>
  <conditionalFormatting sqref="C20:AG23">
    <cfRule type="expression" dxfId="9" priority="9">
      <formula>C$24="×"</formula>
    </cfRule>
    <cfRule type="expression" dxfId="8" priority="10">
      <formula>C$24="○"</formula>
    </cfRule>
  </conditionalFormatting>
  <conditionalFormatting sqref="C30:AG33">
    <cfRule type="expression" dxfId="7" priority="7">
      <formula>C$34="×"</formula>
    </cfRule>
    <cfRule type="expression" dxfId="6" priority="8">
      <formula>C$34="○"</formula>
    </cfRule>
  </conditionalFormatting>
  <conditionalFormatting sqref="C40:AG43">
    <cfRule type="expression" dxfId="5" priority="5">
      <formula>C$44="×"</formula>
    </cfRule>
    <cfRule type="expression" dxfId="4" priority="6">
      <formula>C$44="○"</formula>
    </cfRule>
  </conditionalFormatting>
  <conditionalFormatting sqref="C50:AG53">
    <cfRule type="expression" dxfId="3" priority="3">
      <formula>C$54="×"</formula>
    </cfRule>
    <cfRule type="expression" dxfId="2" priority="4">
      <formula>C$54="○"</formula>
    </cfRule>
  </conditionalFormatting>
  <conditionalFormatting sqref="C60:AG63">
    <cfRule type="expression" dxfId="1" priority="1">
      <formula>C$64="×"</formula>
    </cfRule>
    <cfRule type="expression" dxfId="0" priority="2">
      <formula>C$64="○"</formula>
    </cfRule>
  </conditionalFormatting>
  <dataValidations count="1">
    <dataValidation type="list" allowBlank="1" showInputMessage="1" showErrorMessage="1" sqref="AE72:AI72" xr:uid="{3AA20F54-7928-483F-BC54-A71FA6EE01E3}">
      <formula1>$AO$71:$AO$73</formula1>
    </dataValidation>
  </dataValidations>
  <pageMargins left="0.70866141732283472" right="0.70866141732283472" top="0.74803149606299213" bottom="0.74803149606299213" header="0.31496062992125984" footer="0.31496062992125984"/>
  <pageSetup paperSize="9" scale="33" orientation="portrait" r:id="rId1"/>
  <headerFooter>
    <oddHeader>&amp;R&amp;20（別紙２-２作成例）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完全週休２日_提出用</vt:lpstr>
      <vt:lpstr>完全週休２日_入力用</vt:lpstr>
      <vt:lpstr>月単位</vt:lpstr>
      <vt:lpstr>月単位(作成例)</vt:lpstr>
    </vt:vector>
  </TitlesOfParts>
  <Company>静岡県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建設技術企画課</dc:creator>
  <cp:lastModifiedBy>志村　純平</cp:lastModifiedBy>
  <cp:lastPrinted>2026-09-30T08:11:49Z</cp:lastPrinted>
  <dcterms:created xsi:type="dcterms:W3CDTF">2018-11-15T12:03:19Z</dcterms:created>
  <dcterms:modified xsi:type="dcterms:W3CDTF">2026-10-01T06:43:50Z</dcterms:modified>
</cp:coreProperties>
</file>